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05"/>
  <workbookPr autoCompressPictures="0"/>
  <bookViews>
    <workbookView xWindow="28880" yWindow="-440" windowWidth="40040" windowHeight="21000" activeTab="1"/>
  </bookViews>
  <sheets>
    <sheet name="CTD_POCPONPigments" sheetId="1" r:id="rId1"/>
    <sheet name="ctd POCPON revised"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9" i="2" l="1"/>
  <c r="I20" i="2"/>
  <c r="I21" i="2"/>
  <c r="I18" i="2"/>
  <c r="H19" i="2"/>
  <c r="H20" i="2"/>
  <c r="H21" i="2"/>
  <c r="H18" i="2"/>
  <c r="I9" i="2"/>
  <c r="I10" i="2"/>
  <c r="I11" i="2"/>
  <c r="I12" i="2"/>
  <c r="I13" i="2"/>
  <c r="I14" i="2"/>
  <c r="I15" i="2"/>
  <c r="I16" i="2"/>
  <c r="I17" i="2"/>
  <c r="I8" i="2"/>
  <c r="H9" i="2"/>
  <c r="H10" i="2"/>
  <c r="H11" i="2"/>
  <c r="H12" i="2"/>
  <c r="H13" i="2"/>
  <c r="H14" i="2"/>
  <c r="H15" i="2"/>
  <c r="H16" i="2"/>
  <c r="H17" i="2"/>
  <c r="H8" i="2"/>
  <c r="J9" i="2"/>
  <c r="N9" i="2"/>
  <c r="K9" i="2"/>
  <c r="O9" i="2"/>
  <c r="P9" i="2"/>
  <c r="J11" i="2"/>
  <c r="N11" i="2"/>
  <c r="K11" i="2"/>
  <c r="O11" i="2"/>
  <c r="P11" i="2"/>
  <c r="J12" i="2"/>
  <c r="N12" i="2"/>
  <c r="K12" i="2"/>
  <c r="O12" i="2"/>
  <c r="P12" i="2"/>
  <c r="J13" i="2"/>
  <c r="N13" i="2"/>
  <c r="K13" i="2"/>
  <c r="O13" i="2"/>
  <c r="P13" i="2"/>
  <c r="J14" i="2"/>
  <c r="N14" i="2"/>
  <c r="K14" i="2"/>
  <c r="O14" i="2"/>
  <c r="P14" i="2"/>
  <c r="J15" i="2"/>
  <c r="N15" i="2"/>
  <c r="K15" i="2"/>
  <c r="O15" i="2"/>
  <c r="P15" i="2"/>
  <c r="J16" i="2"/>
  <c r="N16" i="2"/>
  <c r="K16" i="2"/>
  <c r="O16" i="2"/>
  <c r="P16" i="2"/>
  <c r="J17" i="2"/>
  <c r="N17" i="2"/>
  <c r="K17" i="2"/>
  <c r="O17" i="2"/>
  <c r="P17" i="2"/>
  <c r="K18" i="2"/>
  <c r="O18" i="2"/>
  <c r="J18" i="2"/>
  <c r="N18" i="2"/>
  <c r="P18" i="2"/>
  <c r="K19" i="2"/>
  <c r="O19" i="2"/>
  <c r="J19" i="2"/>
  <c r="N19" i="2"/>
  <c r="P19" i="2"/>
  <c r="K20" i="2"/>
  <c r="O20" i="2"/>
  <c r="J20" i="2"/>
  <c r="N20" i="2"/>
  <c r="P20" i="2"/>
  <c r="K21" i="2"/>
  <c r="O21" i="2"/>
  <c r="J21" i="2"/>
  <c r="N21" i="2"/>
  <c r="P21" i="2"/>
  <c r="J8" i="2"/>
  <c r="N8" i="2"/>
  <c r="K8" i="2"/>
  <c r="O8" i="2"/>
  <c r="P8" i="2"/>
  <c r="K10" i="2"/>
  <c r="O10" i="2"/>
  <c r="J10" i="2"/>
  <c r="N10" i="2"/>
  <c r="M9" i="2"/>
  <c r="M10" i="2"/>
  <c r="M11" i="2"/>
  <c r="M12" i="2"/>
  <c r="M13" i="2"/>
  <c r="M14" i="2"/>
  <c r="M15" i="2"/>
  <c r="M16" i="2"/>
  <c r="M17" i="2"/>
  <c r="M18" i="2"/>
  <c r="M19" i="2"/>
  <c r="M20" i="2"/>
  <c r="M21" i="2"/>
  <c r="M8" i="2"/>
  <c r="L9" i="2"/>
  <c r="L10" i="2"/>
  <c r="L11" i="2"/>
  <c r="L12" i="2"/>
  <c r="L13" i="2"/>
  <c r="L14" i="2"/>
  <c r="L15" i="2"/>
  <c r="L16" i="2"/>
  <c r="L17" i="2"/>
  <c r="L18" i="2"/>
  <c r="L19" i="2"/>
  <c r="L20" i="2"/>
  <c r="L21" i="2"/>
  <c r="L8" i="2"/>
  <c r="D21" i="2"/>
  <c r="D20" i="2"/>
  <c r="D19" i="2"/>
  <c r="D18" i="2"/>
  <c r="D17" i="2"/>
  <c r="D16" i="2"/>
  <c r="D15" i="2"/>
  <c r="D14" i="2"/>
  <c r="D13" i="2"/>
  <c r="D9" i="2"/>
  <c r="D8" i="2"/>
  <c r="L21" i="3"/>
  <c r="K21" i="3"/>
  <c r="H12" i="3"/>
  <c r="G12" i="3"/>
  <c r="D15" i="3"/>
  <c r="C15" i="3"/>
  <c r="L20" i="3"/>
  <c r="L4" i="3"/>
  <c r="L5" i="3"/>
  <c r="L6" i="3"/>
  <c r="L7" i="3"/>
  <c r="L8" i="3"/>
  <c r="L9" i="3"/>
  <c r="L10" i="3"/>
  <c r="L11" i="3"/>
  <c r="L12" i="3"/>
  <c r="L13" i="3"/>
  <c r="L14" i="3"/>
  <c r="L15" i="3"/>
  <c r="L16" i="3"/>
  <c r="L17" i="3"/>
  <c r="L18" i="3"/>
  <c r="L19" i="3"/>
  <c r="L3" i="3"/>
  <c r="K4" i="3"/>
  <c r="K5" i="3"/>
  <c r="K6" i="3"/>
  <c r="K7" i="3"/>
  <c r="K8" i="3"/>
  <c r="K9" i="3"/>
  <c r="K10" i="3"/>
  <c r="K11" i="3"/>
  <c r="K12" i="3"/>
  <c r="K13" i="3"/>
  <c r="K14" i="3"/>
  <c r="K15" i="3"/>
  <c r="K16" i="3"/>
  <c r="K17" i="3"/>
  <c r="K18" i="3"/>
  <c r="K19" i="3"/>
  <c r="K20" i="3"/>
  <c r="K3" i="3"/>
  <c r="H4" i="3"/>
  <c r="H5" i="3"/>
  <c r="H6" i="3"/>
  <c r="H7" i="3"/>
  <c r="H8" i="3"/>
  <c r="H9" i="3"/>
  <c r="H10" i="3"/>
  <c r="H11" i="3"/>
  <c r="H3" i="3"/>
  <c r="G4" i="3"/>
  <c r="G5" i="3"/>
  <c r="G6" i="3"/>
  <c r="G7" i="3"/>
  <c r="G8" i="3"/>
  <c r="G9" i="3"/>
  <c r="G10" i="3"/>
  <c r="G11" i="3"/>
  <c r="G3" i="3"/>
  <c r="D4" i="3"/>
  <c r="D5" i="3"/>
  <c r="D6" i="3"/>
  <c r="D7" i="3"/>
  <c r="D8" i="3"/>
  <c r="D9" i="3"/>
  <c r="D10" i="3"/>
  <c r="D11" i="3"/>
  <c r="D12" i="3"/>
  <c r="D13" i="3"/>
  <c r="D14" i="3"/>
  <c r="D3" i="3"/>
  <c r="C4" i="3"/>
  <c r="C5" i="3"/>
  <c r="C6" i="3"/>
  <c r="C7" i="3"/>
  <c r="C8" i="3"/>
  <c r="C9" i="3"/>
  <c r="C10" i="3"/>
  <c r="C11" i="3"/>
  <c r="C12" i="3"/>
  <c r="C13" i="3"/>
  <c r="C14" i="3"/>
  <c r="C3" i="3"/>
  <c r="Z24" i="1"/>
  <c r="Y24" i="1"/>
  <c r="Z23" i="1"/>
  <c r="Y23" i="1"/>
  <c r="Z22" i="1"/>
  <c r="Y22" i="1"/>
  <c r="Z21" i="1"/>
  <c r="Y21" i="1"/>
  <c r="Y20" i="1"/>
  <c r="Y19" i="1"/>
  <c r="Z18" i="1"/>
  <c r="Y18" i="1"/>
  <c r="Z17" i="1"/>
  <c r="Y17" i="1"/>
  <c r="Z16" i="1"/>
  <c r="Y16" i="1"/>
  <c r="Z15" i="1"/>
  <c r="Y15" i="1"/>
  <c r="Y14" i="1"/>
  <c r="Y13" i="1"/>
  <c r="Z12" i="1"/>
  <c r="Y12" i="1"/>
  <c r="Z11" i="1"/>
  <c r="Y11" i="1"/>
</calcChain>
</file>

<file path=xl/sharedStrings.xml><?xml version="1.0" encoding="utf-8"?>
<sst xmlns="http://schemas.openxmlformats.org/spreadsheetml/2006/main" count="167" uniqueCount="85">
  <si>
    <t>Investigator 2015_v01</t>
  </si>
  <si>
    <t>22 - 27 March 2015</t>
  </si>
  <si>
    <r>
      <t>Pigment Concentrations (mg m</t>
    </r>
    <r>
      <rPr>
        <b/>
        <vertAlign val="superscript"/>
        <sz val="12"/>
        <rFont val="Arial"/>
        <family val="2"/>
      </rPr>
      <t>-3</t>
    </r>
    <r>
      <rPr>
        <b/>
        <sz val="12"/>
        <rFont val="Arial"/>
        <family val="2"/>
      </rPr>
      <t>)</t>
    </r>
  </si>
  <si>
    <t>Voyage code</t>
  </si>
  <si>
    <t>CTD no.</t>
  </si>
  <si>
    <t>Sample no.</t>
  </si>
  <si>
    <t>POC (uM)</t>
  </si>
  <si>
    <t>PON (uM)</t>
  </si>
  <si>
    <t>Chl c3</t>
  </si>
  <si>
    <t>Chl c2</t>
  </si>
  <si>
    <t>Chlide a</t>
  </si>
  <si>
    <t>Perid</t>
  </si>
  <si>
    <t>But-fuco</t>
  </si>
  <si>
    <t>Fuco</t>
  </si>
  <si>
    <t>Neo</t>
  </si>
  <si>
    <t>Pras</t>
  </si>
  <si>
    <t>Viola</t>
  </si>
  <si>
    <t>Hex-fuco</t>
  </si>
  <si>
    <t>Diadino</t>
  </si>
  <si>
    <t>Antherax</t>
  </si>
  <si>
    <t>Allo</t>
  </si>
  <si>
    <t>Diato</t>
  </si>
  <si>
    <t>Zea</t>
  </si>
  <si>
    <t>Lut</t>
  </si>
  <si>
    <t>Chl b</t>
  </si>
  <si>
    <t>Total MV Chl a</t>
  </si>
  <si>
    <t>carotene mix</t>
  </si>
  <si>
    <t>C/N (a/a)</t>
  </si>
  <si>
    <t>C/Chl (g/g)</t>
  </si>
  <si>
    <t>*CHN machine failure</t>
  </si>
  <si>
    <t>In2015_v01</t>
  </si>
  <si>
    <t>5_13</t>
  </si>
  <si>
    <t>no result*</t>
  </si>
  <si>
    <t>no result</t>
  </si>
  <si>
    <t xml:space="preserve"> </t>
  </si>
  <si>
    <t>5_15</t>
  </si>
  <si>
    <t>5_17</t>
  </si>
  <si>
    <t>5_19</t>
  </si>
  <si>
    <t>5_21</t>
  </si>
  <si>
    <t>5_23</t>
  </si>
  <si>
    <t>7_13</t>
  </si>
  <si>
    <t>insufficient sample</t>
  </si>
  <si>
    <t>7_15</t>
  </si>
  <si>
    <t>7_17</t>
  </si>
  <si>
    <t>7_19</t>
  </si>
  <si>
    <t>7_21</t>
  </si>
  <si>
    <t>7_23</t>
  </si>
  <si>
    <t>9_13</t>
  </si>
  <si>
    <t>9_15</t>
  </si>
  <si>
    <t>9_17</t>
  </si>
  <si>
    <t>9_19</t>
  </si>
  <si>
    <t>9_21</t>
  </si>
  <si>
    <t>9_23</t>
  </si>
  <si>
    <t>cyanobacteria</t>
  </si>
  <si>
    <t>30 if nutrient rich.</t>
  </si>
  <si>
    <t>60 nutrient poor</t>
  </si>
  <si>
    <t>diatoms range 10 to &gt;200gC/g Chla</t>
  </si>
  <si>
    <t>temperature dependent, 150 at &lt;5 degrees C.</t>
  </si>
  <si>
    <t>density</t>
  </si>
  <si>
    <r>
      <rPr>
        <b/>
        <sz val="12"/>
        <color theme="1"/>
        <rFont val="Arial"/>
        <family val="2"/>
      </rPr>
      <t>kg.m</t>
    </r>
    <r>
      <rPr>
        <b/>
        <vertAlign val="superscript"/>
        <sz val="12"/>
        <color theme="1"/>
        <rFont val="Arial"/>
      </rPr>
      <t>-3</t>
    </r>
  </si>
  <si>
    <t>13m process blanks</t>
  </si>
  <si>
    <t>ugN</t>
  </si>
  <si>
    <t>ugC</t>
  </si>
  <si>
    <t>13m blanks</t>
  </si>
  <si>
    <t>13m blanks storage on board</t>
  </si>
  <si>
    <t>18mm</t>
  </si>
  <si>
    <t>average</t>
  </si>
  <si>
    <t>ug N</t>
  </si>
  <si>
    <t>ug C</t>
  </si>
  <si>
    <t>blank corrected</t>
  </si>
  <si>
    <t>not blank corrected</t>
  </si>
  <si>
    <t xml:space="preserve">blanks: samples 5_21 to 9_15 were collected on QMA of unknown composition but the concentrations of nitrogen and carbon for bottle 7_13 is equivalent to our archival process blanks for QMA and it is reasonable to use the value for C and N from this bottle as a process blank. </t>
  </si>
  <si>
    <t>volume mL</t>
  </si>
  <si>
    <t>ug N/L</t>
  </si>
  <si>
    <t>ug C/L</t>
  </si>
  <si>
    <t>ug N/Kg</t>
  </si>
  <si>
    <t>ug C/Kg</t>
  </si>
  <si>
    <t>N</t>
  </si>
  <si>
    <t>C</t>
  </si>
  <si>
    <t>uM</t>
  </si>
  <si>
    <t>C/N</t>
  </si>
  <si>
    <t>The filters used were 25mm dia rather than the preferred 13mm and so the amount of QMA is much higher than would normally be the case. The filters are not adequately loaded.</t>
  </si>
  <si>
    <t>blanks:  samples 9_17 to 9_23 were collected on 25mm punches from a  142mm QMA prepared by the trace metal group with more carbon (5x) than our archival data.  With no reliable process blanks for these stations, the laboratory prepared blank from this QMA has been subtracted.</t>
  </si>
  <si>
    <t>blank</t>
  </si>
  <si>
    <t xml:space="preserve">QMA filter results for nitrogen are unrelible at less than 5ugN for a 13mm filter due to broad peak shape at low concentraions.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</si>
</sst>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14" x14ac:knownFonts="1">
    <font>
      <sz val="11"/>
      <color theme="1"/>
      <name val="Calibri"/>
      <family val="2"/>
      <scheme val="minor"/>
    </font>
    <font>
      <b/>
      <sz val="11"/>
      <color theme="1"/>
      <name val="Calibri"/>
      <family val="2"/>
      <scheme val="minor"/>
    </font>
    <font>
      <b/>
      <sz val="11"/>
      <name val="Arial"/>
      <family val="2"/>
    </font>
    <font>
      <b/>
      <sz val="12"/>
      <name val="Arial"/>
      <family val="2"/>
    </font>
    <font>
      <b/>
      <sz val="10"/>
      <name val="Arial"/>
      <family val="2"/>
    </font>
    <font>
      <b/>
      <vertAlign val="superscript"/>
      <sz val="12"/>
      <name val="Arial"/>
      <family val="2"/>
    </font>
    <font>
      <b/>
      <sz val="12"/>
      <color theme="1"/>
      <name val="Arial"/>
      <family val="2"/>
    </font>
    <font>
      <sz val="10"/>
      <name val="Arial"/>
      <family val="2"/>
    </font>
    <font>
      <u/>
      <sz val="11"/>
      <color theme="10"/>
      <name val="Calibri"/>
      <family val="2"/>
      <scheme val="minor"/>
    </font>
    <font>
      <u/>
      <sz val="11"/>
      <color theme="11"/>
      <name val="Calibri"/>
      <family val="2"/>
      <scheme val="minor"/>
    </font>
    <font>
      <sz val="11"/>
      <name val="Calibri"/>
      <scheme val="minor"/>
    </font>
    <font>
      <b/>
      <vertAlign val="superscript"/>
      <sz val="12"/>
      <color theme="1"/>
      <name val="Arial"/>
    </font>
    <font>
      <b/>
      <sz val="12"/>
      <color theme="1"/>
      <name val="Calibri"/>
      <family val="2"/>
      <scheme val="minor"/>
    </font>
    <font>
      <sz val="10"/>
      <color indexed="8"/>
      <name val="MS Sans Serif"/>
    </font>
  </fonts>
  <fills count="4">
    <fill>
      <patternFill patternType="none"/>
    </fill>
    <fill>
      <patternFill patternType="gray125"/>
    </fill>
    <fill>
      <patternFill patternType="solid">
        <fgColor rgb="FFCCFFCC"/>
        <bgColor indexed="64"/>
      </patternFill>
    </fill>
    <fill>
      <patternFill patternType="solid">
        <fgColor theme="7" tint="0.79998168889431442"/>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46">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3"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0">
    <xf numFmtId="0" fontId="0" fillId="0" borderId="0" xfId="0"/>
    <xf numFmtId="0" fontId="2" fillId="0" borderId="0" xfId="0" applyFont="1" applyAlignment="1">
      <alignment horizontal="left"/>
    </xf>
    <xf numFmtId="0" fontId="3" fillId="0" borderId="0" xfId="0" applyFont="1"/>
    <xf numFmtId="49" fontId="2" fillId="0" borderId="0" xfId="0" applyNumberFormat="1" applyFont="1"/>
    <xf numFmtId="0" fontId="4" fillId="0" borderId="0" xfId="0" applyFont="1"/>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center"/>
    </xf>
    <xf numFmtId="164" fontId="3" fillId="0" borderId="0" xfId="0" applyNumberFormat="1" applyFont="1" applyAlignment="1">
      <alignment horizontal="left"/>
    </xf>
    <xf numFmtId="0" fontId="1" fillId="0" borderId="0" xfId="0" applyFont="1"/>
    <xf numFmtId="0" fontId="6" fillId="0" borderId="0" xfId="0" applyFont="1"/>
    <xf numFmtId="0" fontId="7" fillId="0" borderId="0" xfId="0" applyFont="1" applyAlignment="1">
      <alignment horizontal="center"/>
    </xf>
    <xf numFmtId="165" fontId="0" fillId="0" borderId="0" xfId="0" applyNumberFormat="1" applyAlignment="1">
      <alignment horizontal="center"/>
    </xf>
    <xf numFmtId="166" fontId="0" fillId="0" borderId="0" xfId="0" applyNumberFormat="1"/>
    <xf numFmtId="1" fontId="0" fillId="0" borderId="0" xfId="0" applyNumberFormat="1"/>
    <xf numFmtId="49" fontId="0" fillId="0" borderId="0" xfId="0" applyNumberFormat="1" applyAlignment="1">
      <alignment horizontal="right"/>
    </xf>
    <xf numFmtId="0" fontId="7" fillId="0" borderId="0" xfId="0" applyFont="1" applyFill="1" applyAlignment="1">
      <alignment horizontal="center"/>
    </xf>
    <xf numFmtId="165" fontId="0" fillId="2" borderId="0" xfId="0" applyNumberFormat="1" applyFill="1" applyAlignment="1">
      <alignment horizontal="center"/>
    </xf>
    <xf numFmtId="0" fontId="10" fillId="0" borderId="0" xfId="0" applyFont="1" applyFill="1"/>
    <xf numFmtId="0" fontId="0" fillId="0" borderId="0" xfId="0" applyFill="1"/>
    <xf numFmtId="2" fontId="0" fillId="0" borderId="1" xfId="0" applyNumberFormat="1" applyFill="1" applyBorder="1"/>
    <xf numFmtId="2" fontId="0" fillId="0" borderId="0" xfId="0" applyNumberFormat="1"/>
    <xf numFmtId="2" fontId="0" fillId="0" borderId="0" xfId="0" applyNumberFormat="1" applyFill="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2" fontId="0" fillId="0" borderId="8" xfId="0" applyNumberFormat="1" applyBorder="1"/>
    <xf numFmtId="2" fontId="0" fillId="0" borderId="9" xfId="0" applyNumberFormat="1" applyBorder="1"/>
    <xf numFmtId="2" fontId="0" fillId="0" borderId="5" xfId="0" applyNumberFormat="1" applyBorder="1"/>
    <xf numFmtId="2" fontId="0" fillId="0" borderId="7" xfId="0" applyNumberFormat="1" applyBorder="1"/>
    <xf numFmtId="0" fontId="12" fillId="0" borderId="2" xfId="0" applyFont="1" applyBorder="1" applyAlignment="1">
      <alignment horizontal="left"/>
    </xf>
    <xf numFmtId="0" fontId="12" fillId="0" borderId="2" xfId="0" applyFont="1" applyBorder="1" applyAlignment="1">
      <alignment horizontal="center"/>
    </xf>
    <xf numFmtId="0" fontId="7" fillId="0" borderId="0" xfId="0" applyFont="1" applyAlignment="1">
      <alignment horizontal="left"/>
    </xf>
    <xf numFmtId="0" fontId="7" fillId="3" borderId="0" xfId="0" applyFont="1" applyFill="1" applyAlignment="1">
      <alignment horizontal="left"/>
    </xf>
    <xf numFmtId="0" fontId="6" fillId="0" borderId="0" xfId="0" applyFont="1" applyAlignment="1">
      <alignment horizontal="center"/>
    </xf>
    <xf numFmtId="0" fontId="10" fillId="0" borderId="0" xfId="0" applyFont="1" applyFill="1" applyAlignment="1">
      <alignment horizontal="center"/>
    </xf>
    <xf numFmtId="0" fontId="0" fillId="0" borderId="0" xfId="0" applyFill="1" applyAlignment="1">
      <alignment horizontal="center"/>
    </xf>
    <xf numFmtId="0" fontId="0" fillId="0" borderId="0" xfId="0" applyBorder="1"/>
    <xf numFmtId="0" fontId="12" fillId="0" borderId="0" xfId="0" applyFon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7" fillId="3" borderId="0" xfId="0" applyFont="1" applyFill="1" applyAlignment="1">
      <alignment horizontal="center"/>
    </xf>
    <xf numFmtId="0" fontId="7" fillId="0" borderId="0" xfId="0" applyFont="1" applyFill="1" applyAlignment="1">
      <alignment horizontal="left"/>
    </xf>
    <xf numFmtId="0" fontId="12" fillId="0" borderId="0" xfId="0" applyFont="1" applyFill="1" applyBorder="1" applyAlignment="1">
      <alignment horizontal="center"/>
    </xf>
    <xf numFmtId="2" fontId="6" fillId="0" borderId="0" xfId="0" applyNumberFormat="1" applyFont="1" applyAlignment="1">
      <alignment horizontal="center"/>
    </xf>
    <xf numFmtId="2" fontId="0" fillId="3" borderId="0" xfId="0" applyNumberFormat="1" applyFill="1"/>
    <xf numFmtId="0" fontId="12" fillId="0" borderId="5" xfId="0" applyFont="1" applyBorder="1" applyAlignment="1">
      <alignment horizontal="center"/>
    </xf>
    <xf numFmtId="0" fontId="12" fillId="0" borderId="3" xfId="0" applyFont="1" applyBorder="1" applyAlignment="1">
      <alignment horizontal="center"/>
    </xf>
    <xf numFmtId="0" fontId="12" fillId="0" borderId="6" xfId="0" applyFont="1" applyBorder="1" applyAlignment="1">
      <alignment horizontal="center"/>
    </xf>
    <xf numFmtId="0" fontId="12" fillId="0" borderId="6" xfId="0" applyFont="1" applyFill="1" applyBorder="1" applyAlignment="1">
      <alignment horizontal="center"/>
    </xf>
    <xf numFmtId="0" fontId="12" fillId="0" borderId="6" xfId="0" applyFont="1" applyBorder="1"/>
    <xf numFmtId="2" fontId="10" fillId="0" borderId="0" xfId="0" applyNumberFormat="1" applyFont="1"/>
    <xf numFmtId="166" fontId="0" fillId="3" borderId="0" xfId="0" applyNumberFormat="1" applyFill="1"/>
    <xf numFmtId="2" fontId="0" fillId="0" borderId="0" xfId="0" applyNumberFormat="1" applyBorder="1"/>
    <xf numFmtId="0" fontId="12" fillId="0" borderId="0" xfId="0" applyFont="1" applyFill="1" applyBorder="1" applyAlignment="1">
      <alignment horizontal="left"/>
    </xf>
    <xf numFmtId="166" fontId="0" fillId="0" borderId="0" xfId="0" applyNumberFormat="1" applyBorder="1"/>
    <xf numFmtId="2" fontId="0" fillId="3" borderId="0" xfId="0" applyNumberFormat="1" applyFill="1" applyBorder="1"/>
  </cellXfs>
  <cellStyles count="4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3" builtinId="9" hidden="1"/>
    <cellStyle name="Followed Hyperlink" xfId="4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2" builtinId="8" hidden="1"/>
    <cellStyle name="Hyperlink" xfId="44" builtinId="8" hidden="1"/>
    <cellStyle name="Normal" xfId="0" builtinId="0"/>
    <cellStyle name="Normal 2" xfId="4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workbookViewId="0">
      <selection activeCell="AA5" sqref="AA5:AA24"/>
    </sheetView>
  </sheetViews>
  <sheetFormatPr baseColWidth="10" defaultColWidth="8.83203125" defaultRowHeight="14" x14ac:dyDescent="0"/>
  <cols>
    <col min="1" max="1" width="17.6640625" customWidth="1"/>
    <col min="2" max="2" width="11.6640625" customWidth="1"/>
    <col min="3" max="3" width="13.5" bestFit="1" customWidth="1"/>
    <col min="4" max="5" width="11.6640625" customWidth="1"/>
    <col min="6" max="6" width="21.33203125" customWidth="1"/>
    <col min="7" max="22" width="11.6640625" customWidth="1"/>
    <col min="23" max="23" width="17" bestFit="1" customWidth="1"/>
    <col min="24" max="24" width="15.1640625" customWidth="1"/>
    <col min="26" max="26" width="10.83203125" customWidth="1"/>
    <col min="27" max="27" width="11.33203125" customWidth="1"/>
  </cols>
  <sheetData>
    <row r="1" spans="1:27" ht="15">
      <c r="A1" s="1" t="s">
        <v>0</v>
      </c>
      <c r="B1" s="2"/>
      <c r="C1" s="2"/>
    </row>
    <row r="2" spans="1:27">
      <c r="A2" s="3" t="s">
        <v>1</v>
      </c>
      <c r="B2" s="4"/>
      <c r="C2" s="4"/>
    </row>
    <row r="4" spans="1:27" ht="15">
      <c r="F4" s="5" t="s">
        <v>2</v>
      </c>
      <c r="G4" s="6"/>
      <c r="H4" s="6"/>
      <c r="I4" s="6"/>
      <c r="J4" s="6"/>
      <c r="K4" s="6"/>
      <c r="L4" s="6"/>
      <c r="M4" s="6"/>
      <c r="N4" s="6"/>
      <c r="O4" s="6"/>
      <c r="P4" s="6"/>
      <c r="Q4" s="6"/>
      <c r="R4" s="6"/>
      <c r="S4" s="6"/>
      <c r="T4" s="6"/>
      <c r="U4" s="6"/>
      <c r="V4" s="6"/>
      <c r="W4" s="6"/>
      <c r="X4" s="6"/>
    </row>
    <row r="5" spans="1:27" ht="15">
      <c r="A5" s="2" t="s">
        <v>3</v>
      </c>
      <c r="B5" s="7" t="s">
        <v>4</v>
      </c>
      <c r="C5" s="8" t="s">
        <v>5</v>
      </c>
      <c r="D5" s="9" t="s">
        <v>6</v>
      </c>
      <c r="E5" s="9" t="s">
        <v>7</v>
      </c>
      <c r="F5" s="7" t="s">
        <v>8</v>
      </c>
      <c r="G5" s="7" t="s">
        <v>9</v>
      </c>
      <c r="H5" s="7" t="s">
        <v>10</v>
      </c>
      <c r="I5" s="7" t="s">
        <v>11</v>
      </c>
      <c r="J5" s="7" t="s">
        <v>12</v>
      </c>
      <c r="K5" s="7" t="s">
        <v>13</v>
      </c>
      <c r="L5" s="7" t="s">
        <v>14</v>
      </c>
      <c r="M5" s="7" t="s">
        <v>15</v>
      </c>
      <c r="N5" s="7" t="s">
        <v>16</v>
      </c>
      <c r="O5" s="7" t="s">
        <v>17</v>
      </c>
      <c r="P5" s="7" t="s">
        <v>18</v>
      </c>
      <c r="Q5" s="7" t="s">
        <v>19</v>
      </c>
      <c r="R5" s="7" t="s">
        <v>20</v>
      </c>
      <c r="S5" s="7" t="s">
        <v>21</v>
      </c>
      <c r="T5" s="7" t="s">
        <v>22</v>
      </c>
      <c r="U5" s="7" t="s">
        <v>23</v>
      </c>
      <c r="V5" s="7" t="s">
        <v>24</v>
      </c>
      <c r="W5" s="5" t="s">
        <v>25</v>
      </c>
      <c r="X5" s="5" t="s">
        <v>26</v>
      </c>
      <c r="Y5" s="7" t="s">
        <v>27</v>
      </c>
      <c r="Z5" s="10" t="s">
        <v>28</v>
      </c>
      <c r="AA5" s="10"/>
    </row>
    <row r="6" spans="1:27">
      <c r="D6" t="s">
        <v>29</v>
      </c>
    </row>
    <row r="7" spans="1:27">
      <c r="A7" s="11" t="s">
        <v>30</v>
      </c>
      <c r="B7" s="11">
        <v>5</v>
      </c>
      <c r="C7" s="6" t="s">
        <v>31</v>
      </c>
      <c r="D7" t="s">
        <v>32</v>
      </c>
      <c r="E7" t="s">
        <v>33</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9.8137916922447326E-3</v>
      </c>
      <c r="X7" s="12">
        <v>0</v>
      </c>
      <c r="Z7" t="s">
        <v>34</v>
      </c>
    </row>
    <row r="8" spans="1:27">
      <c r="A8" s="11" t="s">
        <v>30</v>
      </c>
      <c r="B8" s="6">
        <v>5</v>
      </c>
      <c r="C8" s="6" t="s">
        <v>35</v>
      </c>
      <c r="D8" t="s">
        <v>33</v>
      </c>
      <c r="E8" t="s">
        <v>33</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9.48864333947207E-3</v>
      </c>
      <c r="X8" s="12">
        <v>0</v>
      </c>
      <c r="Z8" t="s">
        <v>34</v>
      </c>
    </row>
    <row r="9" spans="1:27">
      <c r="A9" s="11" t="s">
        <v>30</v>
      </c>
      <c r="B9" s="6">
        <v>5</v>
      </c>
      <c r="C9" s="6" t="s">
        <v>36</v>
      </c>
      <c r="D9" t="s">
        <v>33</v>
      </c>
      <c r="E9" t="s">
        <v>33</v>
      </c>
      <c r="F9" s="12">
        <v>2.2783901563701615E-2</v>
      </c>
      <c r="G9" s="12">
        <v>2.7061750399168243E-2</v>
      </c>
      <c r="H9" s="12">
        <v>0</v>
      </c>
      <c r="I9" s="12">
        <v>0</v>
      </c>
      <c r="J9" s="12">
        <v>1.1540854318009974E-2</v>
      </c>
      <c r="K9" s="12">
        <v>1.33080242891275E-2</v>
      </c>
      <c r="L9" s="12">
        <v>4.0028849621348717E-3</v>
      </c>
      <c r="M9" s="12">
        <v>7.4917857379579404E-3</v>
      </c>
      <c r="N9" s="12">
        <v>1.7167623550602275E-3</v>
      </c>
      <c r="O9" s="12">
        <v>6.5382210550761918E-2</v>
      </c>
      <c r="P9" s="12">
        <v>6.0189543714303647E-3</v>
      </c>
      <c r="Q9" s="12">
        <v>0</v>
      </c>
      <c r="R9" s="12">
        <v>4.2706536323557599E-3</v>
      </c>
      <c r="S9" s="12">
        <v>0</v>
      </c>
      <c r="T9" s="12">
        <v>2.1380312757923032E-2</v>
      </c>
      <c r="U9" s="12">
        <v>0</v>
      </c>
      <c r="V9" s="12">
        <v>4.5482269503546106E-2</v>
      </c>
      <c r="W9" s="12">
        <v>0.18519258649739434</v>
      </c>
      <c r="X9" s="12">
        <v>5.4833201996322568E-3</v>
      </c>
      <c r="Z9" t="s">
        <v>34</v>
      </c>
    </row>
    <row r="10" spans="1:27">
      <c r="A10" s="11" t="s">
        <v>30</v>
      </c>
      <c r="B10" s="6">
        <v>5</v>
      </c>
      <c r="C10" s="6" t="s">
        <v>37</v>
      </c>
      <c r="D10" t="s">
        <v>33</v>
      </c>
      <c r="E10" t="s">
        <v>33</v>
      </c>
      <c r="F10" s="12">
        <v>8.5550899249170597E-3</v>
      </c>
      <c r="G10" s="12">
        <v>2.1789513620153276E-2</v>
      </c>
      <c r="H10" s="12">
        <v>0</v>
      </c>
      <c r="I10" s="12">
        <v>0</v>
      </c>
      <c r="J10" s="12">
        <v>9.5284965479473481E-3</v>
      </c>
      <c r="K10" s="12">
        <v>1.2740548833439471E-2</v>
      </c>
      <c r="L10" s="12">
        <v>2.3151252763448787E-3</v>
      </c>
      <c r="M10" s="12">
        <v>5.0178015131286157E-3</v>
      </c>
      <c r="N10" s="12">
        <v>1.9335173682999772E-3</v>
      </c>
      <c r="O10" s="12">
        <v>5.7747691015952979E-2</v>
      </c>
      <c r="P10" s="12">
        <v>6.4415800949082979E-3</v>
      </c>
      <c r="Q10" s="12">
        <v>0</v>
      </c>
      <c r="R10" s="12">
        <v>1.7518279148713931E-3</v>
      </c>
      <c r="S10" s="12">
        <v>0</v>
      </c>
      <c r="T10" s="12">
        <v>1.6066732339288649E-2</v>
      </c>
      <c r="U10" s="12">
        <v>0</v>
      </c>
      <c r="V10" s="12">
        <v>4.5010869565217396E-2</v>
      </c>
      <c r="W10" s="12">
        <v>0.15565817919769398</v>
      </c>
      <c r="X10" s="12">
        <v>5.0521001073537304E-3</v>
      </c>
      <c r="Z10" t="s">
        <v>34</v>
      </c>
    </row>
    <row r="11" spans="1:27">
      <c r="A11" s="11" t="s">
        <v>30</v>
      </c>
      <c r="B11" s="6">
        <v>5</v>
      </c>
      <c r="C11" s="6" t="s">
        <v>38</v>
      </c>
      <c r="D11">
        <v>1.83</v>
      </c>
      <c r="E11">
        <v>0.3</v>
      </c>
      <c r="F11" s="12">
        <v>1.100532362006164E-2</v>
      </c>
      <c r="G11" s="12">
        <v>1.3002719266203985E-2</v>
      </c>
      <c r="H11" s="12">
        <v>0</v>
      </c>
      <c r="I11" s="12">
        <v>0</v>
      </c>
      <c r="J11" s="12">
        <v>5.7067758842544647E-3</v>
      </c>
      <c r="K11" s="12">
        <v>7.7087397681644106E-3</v>
      </c>
      <c r="L11" s="12">
        <v>2.7217514124293785E-3</v>
      </c>
      <c r="M11" s="12">
        <v>3.0064375239337205E-3</v>
      </c>
      <c r="N11" s="12">
        <v>1.1224929248185062E-3</v>
      </c>
      <c r="O11" s="12">
        <v>3.6170113057231557E-2</v>
      </c>
      <c r="P11" s="12">
        <v>5.2962200727172948E-3</v>
      </c>
      <c r="Q11" s="12">
        <v>0</v>
      </c>
      <c r="R11" s="12">
        <v>2.4023325651232629E-3</v>
      </c>
      <c r="S11" s="12">
        <v>0</v>
      </c>
      <c r="T11" s="12">
        <v>9.0095322491797001E-3</v>
      </c>
      <c r="U11" s="12">
        <v>0</v>
      </c>
      <c r="V11" s="12">
        <v>2.2836046511627905E-2</v>
      </c>
      <c r="W11" s="12">
        <v>9.7600860850571763E-2</v>
      </c>
      <c r="X11" s="12">
        <v>3.6859388458225662E-3</v>
      </c>
      <c r="Y11" s="13">
        <f>D11/E11</f>
        <v>6.1000000000000005</v>
      </c>
      <c r="Z11" s="14">
        <f t="shared" ref="Z11:Z24" si="0">D11*12/W11</f>
        <v>224.99801547468991</v>
      </c>
      <c r="AA11" s="18"/>
    </row>
    <row r="12" spans="1:27">
      <c r="A12" s="11" t="s">
        <v>30</v>
      </c>
      <c r="B12" s="6">
        <v>5</v>
      </c>
      <c r="C12" s="6" t="s">
        <v>39</v>
      </c>
      <c r="D12">
        <v>1.43</v>
      </c>
      <c r="E12">
        <v>0.24</v>
      </c>
      <c r="F12" s="12">
        <v>1.0247305009511732E-2</v>
      </c>
      <c r="G12" s="12">
        <v>1.4030678791218887E-2</v>
      </c>
      <c r="H12" s="12">
        <v>0</v>
      </c>
      <c r="I12" s="12">
        <v>0</v>
      </c>
      <c r="J12" s="12">
        <v>7.9797334090962891E-3</v>
      </c>
      <c r="K12" s="12">
        <v>9.2956759408507963E-3</v>
      </c>
      <c r="L12" s="12">
        <v>3.2994350282485878E-3</v>
      </c>
      <c r="M12" s="12">
        <v>4.0006558452205278E-3</v>
      </c>
      <c r="N12" s="12">
        <v>1.6752993595098857E-3</v>
      </c>
      <c r="O12" s="12">
        <v>4.0167926112510494E-2</v>
      </c>
      <c r="P12" s="12">
        <v>7.6882471665890391E-3</v>
      </c>
      <c r="Q12" s="12">
        <v>0</v>
      </c>
      <c r="R12" s="12">
        <v>1.9623834360676467E-3</v>
      </c>
      <c r="S12" s="12">
        <v>0</v>
      </c>
      <c r="T12" s="12">
        <v>7.8558910148698209E-3</v>
      </c>
      <c r="U12" s="12">
        <v>0</v>
      </c>
      <c r="V12" s="12">
        <v>2.3164912280701756E-2</v>
      </c>
      <c r="W12" s="12">
        <v>0.11519240089173211</v>
      </c>
      <c r="X12" s="12">
        <v>3.6088369070825209E-3</v>
      </c>
      <c r="Y12" s="13">
        <f t="shared" ref="Y12:Y24" si="1">D12/E12</f>
        <v>5.958333333333333</v>
      </c>
      <c r="Z12" s="14">
        <f t="shared" si="0"/>
        <v>148.96815994076266</v>
      </c>
      <c r="AA12" s="19"/>
    </row>
    <row r="13" spans="1:27">
      <c r="A13" s="11" t="s">
        <v>30</v>
      </c>
      <c r="B13" s="6">
        <v>7</v>
      </c>
      <c r="C13" s="6" t="s">
        <v>40</v>
      </c>
      <c r="D13">
        <v>0.17</v>
      </c>
      <c r="E13">
        <v>0.02</v>
      </c>
      <c r="F13" s="15" t="s">
        <v>41</v>
      </c>
      <c r="G13" s="12"/>
      <c r="H13" s="12"/>
      <c r="I13" s="12"/>
      <c r="J13" s="12"/>
      <c r="K13" s="12"/>
      <c r="L13" s="12"/>
      <c r="M13" s="12"/>
      <c r="N13" s="12"/>
      <c r="O13" s="12"/>
      <c r="P13" s="12"/>
      <c r="Q13" s="12"/>
      <c r="R13" s="12"/>
      <c r="S13" s="12"/>
      <c r="T13" s="12"/>
      <c r="U13" s="12"/>
      <c r="V13" s="12"/>
      <c r="W13" s="12"/>
      <c r="X13" s="12"/>
      <c r="Y13" s="13">
        <f t="shared" si="1"/>
        <v>8.5</v>
      </c>
      <c r="Z13" s="14" t="s">
        <v>34</v>
      </c>
      <c r="AA13" s="18"/>
    </row>
    <row r="14" spans="1:27">
      <c r="A14" s="11" t="s">
        <v>30</v>
      </c>
      <c r="B14" s="6">
        <v>7</v>
      </c>
      <c r="C14" s="6" t="s">
        <v>42</v>
      </c>
      <c r="D14">
        <v>1.38</v>
      </c>
      <c r="E14">
        <v>0.27</v>
      </c>
      <c r="F14" s="15" t="s">
        <v>41</v>
      </c>
      <c r="G14" s="12"/>
      <c r="H14" s="12"/>
      <c r="I14" s="12"/>
      <c r="J14" s="12"/>
      <c r="K14" s="12"/>
      <c r="L14" s="12"/>
      <c r="M14" s="12"/>
      <c r="N14" s="12"/>
      <c r="O14" s="12"/>
      <c r="P14" s="12"/>
      <c r="Q14" s="12"/>
      <c r="R14" s="12"/>
      <c r="S14" s="12"/>
      <c r="T14" s="12"/>
      <c r="U14" s="12"/>
      <c r="V14" s="12"/>
      <c r="W14" s="12"/>
      <c r="X14" s="12"/>
      <c r="Y14" s="13">
        <f t="shared" si="1"/>
        <v>5.1111111111111107</v>
      </c>
      <c r="Z14" s="14" t="s">
        <v>34</v>
      </c>
      <c r="AA14" s="18"/>
    </row>
    <row r="15" spans="1:27">
      <c r="A15" s="11" t="s">
        <v>30</v>
      </c>
      <c r="B15" s="6">
        <v>7</v>
      </c>
      <c r="C15" s="6" t="s">
        <v>43</v>
      </c>
      <c r="D15">
        <v>1.48</v>
      </c>
      <c r="E15">
        <v>0.28000000000000003</v>
      </c>
      <c r="F15" s="12">
        <v>1.2002008032128515E-2</v>
      </c>
      <c r="G15" s="12">
        <v>2.8681675392670154E-2</v>
      </c>
      <c r="H15" s="12">
        <v>0</v>
      </c>
      <c r="I15" s="12">
        <v>4.6737908496732022E-3</v>
      </c>
      <c r="J15" s="12">
        <v>1.9718488529014842E-2</v>
      </c>
      <c r="K15" s="12">
        <v>3.3044917887261431E-2</v>
      </c>
      <c r="L15" s="12">
        <v>7.4096045197740113E-3</v>
      </c>
      <c r="M15" s="12">
        <v>1.2547886070315978E-2</v>
      </c>
      <c r="N15" s="12">
        <v>2.7585978835978839E-3</v>
      </c>
      <c r="O15" s="12">
        <v>4.5527287993282956E-2</v>
      </c>
      <c r="P15" s="12">
        <v>7.7235103244837769E-3</v>
      </c>
      <c r="Q15" s="12">
        <v>0</v>
      </c>
      <c r="R15" s="12">
        <v>1.1137387387387388E-2</v>
      </c>
      <c r="S15" s="12">
        <v>0</v>
      </c>
      <c r="T15" s="12">
        <v>8.8258496395468601E-3</v>
      </c>
      <c r="U15" s="12">
        <v>0</v>
      </c>
      <c r="V15" s="12">
        <v>5.5154666666666664E-2</v>
      </c>
      <c r="W15" s="12">
        <v>0.28294871086556173</v>
      </c>
      <c r="X15" s="12">
        <v>1.2061234567901234E-2</v>
      </c>
      <c r="Y15" s="13">
        <f t="shared" si="1"/>
        <v>5.2857142857142856</v>
      </c>
      <c r="Z15" s="14">
        <f t="shared" si="0"/>
        <v>62.767559342012198</v>
      </c>
      <c r="AA15" s="18"/>
    </row>
    <row r="16" spans="1:27">
      <c r="A16" s="11" t="s">
        <v>30</v>
      </c>
      <c r="B16" s="6">
        <v>7</v>
      </c>
      <c r="C16" s="6" t="s">
        <v>44</v>
      </c>
      <c r="D16">
        <v>1.53</v>
      </c>
      <c r="E16">
        <v>0.33</v>
      </c>
      <c r="F16" s="12">
        <v>1.5728192771084334E-2</v>
      </c>
      <c r="G16" s="12">
        <v>5.3755078534031421E-2</v>
      </c>
      <c r="H16" s="12">
        <v>0</v>
      </c>
      <c r="I16" s="12">
        <v>9.1513071895424833E-3</v>
      </c>
      <c r="J16" s="12">
        <v>2.7713270355375619E-2</v>
      </c>
      <c r="K16" s="12">
        <v>5.1143541944074562E-2</v>
      </c>
      <c r="L16" s="12">
        <v>1.0318333333333334E-2</v>
      </c>
      <c r="M16" s="12">
        <v>1.9295727636849135E-2</v>
      </c>
      <c r="N16" s="12">
        <v>4.8180423280423275E-3</v>
      </c>
      <c r="O16" s="12">
        <v>7.5428295549958002E-2</v>
      </c>
      <c r="P16" s="12">
        <v>1.1343333333333332E-2</v>
      </c>
      <c r="Q16" s="12">
        <v>0</v>
      </c>
      <c r="R16" s="12">
        <v>1.4524834834834832E-2</v>
      </c>
      <c r="S16" s="12">
        <v>0</v>
      </c>
      <c r="T16" s="12">
        <v>1.9189632681084791E-2</v>
      </c>
      <c r="U16" s="12">
        <v>0</v>
      </c>
      <c r="V16" s="12">
        <v>0.11064533333333333</v>
      </c>
      <c r="W16" s="12">
        <v>0.4621711786372007</v>
      </c>
      <c r="X16" s="12">
        <v>1.5547098765432095E-2</v>
      </c>
      <c r="Y16" s="13">
        <f t="shared" si="1"/>
        <v>4.6363636363636358</v>
      </c>
      <c r="Z16" s="14">
        <f t="shared" si="0"/>
        <v>39.725540770711703</v>
      </c>
      <c r="AA16" s="18"/>
    </row>
    <row r="17" spans="1:27">
      <c r="A17" s="11" t="s">
        <v>30</v>
      </c>
      <c r="B17" s="6">
        <v>7</v>
      </c>
      <c r="C17" s="6" t="s">
        <v>45</v>
      </c>
      <c r="D17">
        <v>2.17</v>
      </c>
      <c r="E17">
        <v>0.38</v>
      </c>
      <c r="F17" s="12">
        <v>2.4595675631820212E-2</v>
      </c>
      <c r="G17" s="12">
        <v>6.7524565021947217E-2</v>
      </c>
      <c r="H17" s="12">
        <v>0</v>
      </c>
      <c r="I17" s="12">
        <v>7.9336502277678744E-3</v>
      </c>
      <c r="J17" s="12">
        <v>3.2287381234749654E-2</v>
      </c>
      <c r="K17" s="12">
        <v>5.7084605486735975E-2</v>
      </c>
      <c r="L17" s="12">
        <v>1.0977087256748275E-2</v>
      </c>
      <c r="M17" s="12">
        <v>2.0133870974992467E-2</v>
      </c>
      <c r="N17" s="12">
        <v>6.0028592806370589E-3</v>
      </c>
      <c r="O17" s="12">
        <v>8.704098075634599E-2</v>
      </c>
      <c r="P17" s="12">
        <v>1.6015911325645837E-2</v>
      </c>
      <c r="Q17" s="12">
        <v>0</v>
      </c>
      <c r="R17" s="12">
        <v>2.1006794673461341E-2</v>
      </c>
      <c r="S17" s="12">
        <v>0</v>
      </c>
      <c r="T17" s="12">
        <v>1.8064129104293881E-2</v>
      </c>
      <c r="U17" s="12">
        <v>0</v>
      </c>
      <c r="V17" s="12">
        <v>0.12580235690235689</v>
      </c>
      <c r="W17" s="12">
        <v>0.52248172331045262</v>
      </c>
      <c r="X17" s="12">
        <v>1.3094026686619279E-2</v>
      </c>
      <c r="Y17" s="13">
        <f t="shared" si="1"/>
        <v>5.7105263157894735</v>
      </c>
      <c r="Z17" s="14">
        <f t="shared" si="0"/>
        <v>49.839063910236206</v>
      </c>
      <c r="AA17" s="18"/>
    </row>
    <row r="18" spans="1:27">
      <c r="A18" s="11" t="s">
        <v>30</v>
      </c>
      <c r="B18" s="6">
        <v>7</v>
      </c>
      <c r="C18" s="6" t="s">
        <v>46</v>
      </c>
      <c r="D18">
        <v>1.57</v>
      </c>
      <c r="E18">
        <v>0.27</v>
      </c>
      <c r="F18" s="12">
        <v>3.1761183347250393E-2</v>
      </c>
      <c r="G18" s="12">
        <v>6.8141343977329669E-2</v>
      </c>
      <c r="H18" s="12">
        <v>0</v>
      </c>
      <c r="I18" s="12">
        <v>8.4186242153627116E-3</v>
      </c>
      <c r="J18" s="12">
        <v>3.1695505582946967E-2</v>
      </c>
      <c r="K18" s="12">
        <v>5.8184818481848186E-2</v>
      </c>
      <c r="L18" s="12">
        <v>8.2311909157017395E-3</v>
      </c>
      <c r="M18" s="12">
        <v>2.0562598315906358E-2</v>
      </c>
      <c r="N18" s="12">
        <v>5.5414112839855421E-3</v>
      </c>
      <c r="O18" s="12">
        <v>8.6892078376603413E-2</v>
      </c>
      <c r="P18" s="12">
        <v>1.9685125149683114E-2</v>
      </c>
      <c r="Q18" s="12">
        <v>0</v>
      </c>
      <c r="R18" s="12">
        <v>2.1342966729105343E-2</v>
      </c>
      <c r="S18" s="12">
        <v>0</v>
      </c>
      <c r="T18" s="12">
        <v>1.5571507717198087E-2</v>
      </c>
      <c r="U18" s="12">
        <v>0</v>
      </c>
      <c r="V18" s="12">
        <v>0.11057145214521454</v>
      </c>
      <c r="W18" s="12">
        <v>0.53150183250369243</v>
      </c>
      <c r="X18" s="12">
        <v>1.7425375870920426E-2</v>
      </c>
      <c r="Y18" s="13">
        <f t="shared" si="1"/>
        <v>5.8148148148148149</v>
      </c>
      <c r="Z18" s="14">
        <f t="shared" si="0"/>
        <v>35.446726328773508</v>
      </c>
      <c r="AA18" s="18"/>
    </row>
    <row r="19" spans="1:27">
      <c r="A19" s="11" t="s">
        <v>30</v>
      </c>
      <c r="B19" s="6">
        <v>9</v>
      </c>
      <c r="C19" s="11" t="s">
        <v>47</v>
      </c>
      <c r="D19">
        <v>0.32</v>
      </c>
      <c r="E19">
        <v>0.06</v>
      </c>
      <c r="F19" s="15" t="s">
        <v>41</v>
      </c>
      <c r="G19" s="12"/>
      <c r="H19" s="12"/>
      <c r="I19" s="12"/>
      <c r="J19" s="12"/>
      <c r="K19" s="12"/>
      <c r="L19" s="12"/>
      <c r="M19" s="12"/>
      <c r="N19" s="12"/>
      <c r="O19" s="12"/>
      <c r="P19" s="12"/>
      <c r="Q19" s="12"/>
      <c r="R19" s="12"/>
      <c r="S19" s="12"/>
      <c r="T19" s="12"/>
      <c r="U19" s="12"/>
      <c r="V19" s="12"/>
      <c r="W19" s="12"/>
      <c r="X19" s="12"/>
      <c r="Y19" s="13">
        <f t="shared" si="1"/>
        <v>5.3333333333333339</v>
      </c>
      <c r="Z19" s="14" t="s">
        <v>34</v>
      </c>
      <c r="AA19" s="18"/>
    </row>
    <row r="20" spans="1:27">
      <c r="A20" s="11" t="s">
        <v>30</v>
      </c>
      <c r="B20" s="6">
        <v>9</v>
      </c>
      <c r="C20" s="11" t="s">
        <v>48</v>
      </c>
      <c r="D20">
        <v>0.85</v>
      </c>
      <c r="E20">
        <v>0.17</v>
      </c>
      <c r="F20" s="15" t="s">
        <v>41</v>
      </c>
      <c r="G20" s="12"/>
      <c r="H20" s="12"/>
      <c r="I20" s="12"/>
      <c r="J20" s="12"/>
      <c r="K20" s="12"/>
      <c r="L20" s="12"/>
      <c r="M20" s="12"/>
      <c r="N20" s="12"/>
      <c r="O20" s="12"/>
      <c r="P20" s="12"/>
      <c r="Q20" s="12"/>
      <c r="R20" s="12"/>
      <c r="S20" s="12"/>
      <c r="T20" s="12"/>
      <c r="U20" s="12"/>
      <c r="V20" s="12"/>
      <c r="W20" s="12"/>
      <c r="X20" s="12"/>
      <c r="Y20" s="13">
        <f t="shared" si="1"/>
        <v>4.9999999999999991</v>
      </c>
      <c r="Z20" s="14" t="s">
        <v>34</v>
      </c>
      <c r="AA20" s="18"/>
    </row>
    <row r="21" spans="1:27">
      <c r="A21" s="11" t="s">
        <v>30</v>
      </c>
      <c r="B21" s="6">
        <v>9</v>
      </c>
      <c r="C21" s="11" t="s">
        <v>49</v>
      </c>
      <c r="D21">
        <v>1.72</v>
      </c>
      <c r="E21">
        <v>0.33</v>
      </c>
      <c r="F21" s="12">
        <v>3.7297662444650395E-2</v>
      </c>
      <c r="G21" s="12">
        <v>5.1251335749765078E-2</v>
      </c>
      <c r="H21" s="12">
        <v>1.075835275835276E-2</v>
      </c>
      <c r="I21" s="12">
        <v>6.9151667504608692E-3</v>
      </c>
      <c r="J21" s="12">
        <v>2.2015571473061355E-2</v>
      </c>
      <c r="K21" s="12">
        <v>2.3572262624193388E-2</v>
      </c>
      <c r="L21" s="12">
        <v>9.6028972910328862E-3</v>
      </c>
      <c r="M21" s="12">
        <v>1.3623315417707945E-2</v>
      </c>
      <c r="N21" s="12">
        <v>3.5130375797042465E-3</v>
      </c>
      <c r="O21" s="12">
        <v>0.12042110702060325</v>
      </c>
      <c r="P21" s="12">
        <v>1.5832690416761216E-2</v>
      </c>
      <c r="Q21" s="12">
        <v>0</v>
      </c>
      <c r="R21" s="12">
        <v>8.4536536536536557E-3</v>
      </c>
      <c r="S21" s="12">
        <v>0</v>
      </c>
      <c r="T21" s="12">
        <v>2.0081579480137671E-2</v>
      </c>
      <c r="U21" s="12">
        <v>0</v>
      </c>
      <c r="V21" s="12">
        <v>9.4078119658119672E-2</v>
      </c>
      <c r="W21" s="12">
        <v>0.3686015960712094</v>
      </c>
      <c r="X21" s="12">
        <v>1.8118803418803422E-2</v>
      </c>
      <c r="Y21" s="13">
        <f t="shared" si="1"/>
        <v>5.2121212121212119</v>
      </c>
      <c r="Z21" s="14">
        <f t="shared" si="0"/>
        <v>55.995416786021188</v>
      </c>
      <c r="AA21" s="18"/>
    </row>
    <row r="22" spans="1:27">
      <c r="A22" s="11" t="s">
        <v>30</v>
      </c>
      <c r="B22" s="6">
        <v>9</v>
      </c>
      <c r="C22" s="11" t="s">
        <v>50</v>
      </c>
      <c r="D22">
        <v>1.76</v>
      </c>
      <c r="E22">
        <v>0.33</v>
      </c>
      <c r="F22" s="12">
        <v>3.304E-2</v>
      </c>
      <c r="G22" s="12">
        <v>5.1618219895287962E-2</v>
      </c>
      <c r="H22" s="12">
        <v>1.520909090909091E-2</v>
      </c>
      <c r="I22" s="12">
        <v>2.6885490196078433E-2</v>
      </c>
      <c r="J22" s="12">
        <v>2.8357085020242916E-2</v>
      </c>
      <c r="K22" s="12">
        <v>2.9789613848202397E-2</v>
      </c>
      <c r="L22" s="12">
        <v>1.0364745762711866E-2</v>
      </c>
      <c r="M22" s="12">
        <v>1.3216822429906544E-2</v>
      </c>
      <c r="N22" s="12">
        <v>3.7000000000000006E-3</v>
      </c>
      <c r="O22" s="12">
        <v>0.13151536523929472</v>
      </c>
      <c r="P22" s="12">
        <v>1.3643185840707967E-2</v>
      </c>
      <c r="Q22" s="12">
        <v>0</v>
      </c>
      <c r="R22" s="12">
        <v>7.2207207207207217E-3</v>
      </c>
      <c r="S22" s="12">
        <v>0</v>
      </c>
      <c r="T22" s="17">
        <v>2.824366632337796E-2</v>
      </c>
      <c r="U22" s="12">
        <v>0</v>
      </c>
      <c r="V22" s="12">
        <v>9.8945000000000019E-2</v>
      </c>
      <c r="W22" s="12">
        <v>0.3671093922651934</v>
      </c>
      <c r="X22" s="12">
        <v>1.5121296296296298E-2</v>
      </c>
      <c r="Y22" s="13">
        <f t="shared" si="1"/>
        <v>5.333333333333333</v>
      </c>
      <c r="Z22" s="14">
        <f t="shared" si="0"/>
        <v>57.530535706760894</v>
      </c>
      <c r="AA22" s="18"/>
    </row>
    <row r="23" spans="1:27">
      <c r="A23" s="11" t="s">
        <v>30</v>
      </c>
      <c r="B23" s="6">
        <v>9</v>
      </c>
      <c r="C23" s="16" t="s">
        <v>51</v>
      </c>
      <c r="D23">
        <v>2.44</v>
      </c>
      <c r="E23">
        <v>0.43</v>
      </c>
      <c r="F23" s="12">
        <v>1.1168547875713379E-2</v>
      </c>
      <c r="G23" s="12">
        <v>1.6585432166804446E-2</v>
      </c>
      <c r="H23" s="12">
        <v>0</v>
      </c>
      <c r="I23" s="12">
        <v>0</v>
      </c>
      <c r="J23" s="12">
        <v>8.4316120936619547E-3</v>
      </c>
      <c r="K23" s="12">
        <v>9.9446352232111564E-3</v>
      </c>
      <c r="L23" s="12">
        <v>2.5482902170680943E-3</v>
      </c>
      <c r="M23" s="12">
        <v>4.1999859461738466E-3</v>
      </c>
      <c r="N23" s="12">
        <v>2.3362016151489838E-3</v>
      </c>
      <c r="O23" s="12">
        <v>3.9558707852755309E-2</v>
      </c>
      <c r="P23" s="12">
        <v>8.6667598199037417E-3</v>
      </c>
      <c r="Q23" s="12">
        <v>0</v>
      </c>
      <c r="R23" s="12">
        <v>3.366872135293188E-3</v>
      </c>
      <c r="S23" s="12">
        <v>0</v>
      </c>
      <c r="T23" s="17">
        <v>1.4102589119554811E-2</v>
      </c>
      <c r="U23" s="12">
        <v>0</v>
      </c>
      <c r="V23" s="12">
        <v>3.0077368421052634E-2</v>
      </c>
      <c r="W23" s="12">
        <v>0.12253145294174665</v>
      </c>
      <c r="X23" s="12">
        <v>4.7274853801169588E-3</v>
      </c>
      <c r="Y23" s="13">
        <f t="shared" si="1"/>
        <v>5.6744186046511631</v>
      </c>
      <c r="Z23" s="14">
        <f t="shared" si="0"/>
        <v>238.95905334543096</v>
      </c>
      <c r="AA23" s="18"/>
    </row>
    <row r="24" spans="1:27">
      <c r="A24" s="11" t="s">
        <v>30</v>
      </c>
      <c r="B24" s="6">
        <v>9</v>
      </c>
      <c r="C24" s="11" t="s">
        <v>52</v>
      </c>
      <c r="D24">
        <v>2.5099999999999998</v>
      </c>
      <c r="E24">
        <v>0.42</v>
      </c>
      <c r="F24" s="12">
        <v>3.0590281124497985E-2</v>
      </c>
      <c r="G24" s="12">
        <v>4.976240837696335E-2</v>
      </c>
      <c r="H24" s="12">
        <v>2.2217030303030301E-2</v>
      </c>
      <c r="I24" s="12">
        <v>8.8726143790849674E-3</v>
      </c>
      <c r="J24" s="12">
        <v>2.2670805218173638E-2</v>
      </c>
      <c r="K24" s="12">
        <v>2.3853883710608075E-2</v>
      </c>
      <c r="L24" s="12">
        <v>1.0053107344632769E-2</v>
      </c>
      <c r="M24" s="12">
        <v>1.3686737872719183E-2</v>
      </c>
      <c r="N24" s="12">
        <v>6.8040476190476193E-3</v>
      </c>
      <c r="O24" s="12">
        <v>0.1160737195633921</v>
      </c>
      <c r="P24" s="12">
        <v>2.4454867256637168E-2</v>
      </c>
      <c r="Q24" s="12">
        <v>0</v>
      </c>
      <c r="R24" s="12">
        <v>6.3568468468468472E-3</v>
      </c>
      <c r="S24" s="12">
        <v>0</v>
      </c>
      <c r="T24" s="17">
        <v>3.1037830415379334E-2</v>
      </c>
      <c r="U24" s="12">
        <v>0</v>
      </c>
      <c r="V24" s="12">
        <v>8.6017999999999997E-2</v>
      </c>
      <c r="W24" s="12">
        <v>0.34523812154696132</v>
      </c>
      <c r="X24" s="12">
        <v>1.5720462962962964E-2</v>
      </c>
      <c r="Y24" s="13">
        <f t="shared" si="1"/>
        <v>5.9761904761904763</v>
      </c>
      <c r="Z24" s="14">
        <f t="shared" si="0"/>
        <v>87.2441312825962</v>
      </c>
      <c r="AA24" s="18"/>
    </row>
    <row r="25" spans="1:27">
      <c r="F25" s="6"/>
      <c r="G25" s="6"/>
      <c r="H25" s="6"/>
      <c r="I25" s="6"/>
      <c r="J25" s="6"/>
      <c r="K25" s="6"/>
      <c r="L25" s="6"/>
      <c r="M25" s="6"/>
      <c r="N25" s="6"/>
      <c r="O25" s="6"/>
      <c r="P25" s="6"/>
      <c r="Q25" s="6"/>
      <c r="R25" s="6"/>
      <c r="S25" s="6"/>
      <c r="T25" s="6"/>
      <c r="U25" s="6"/>
      <c r="V25" s="6"/>
      <c r="X25" s="6"/>
    </row>
    <row r="26" spans="1:27">
      <c r="T26" t="s">
        <v>53</v>
      </c>
      <c r="Z26" t="s">
        <v>54</v>
      </c>
    </row>
    <row r="27" spans="1:27">
      <c r="Z27" t="s">
        <v>55</v>
      </c>
    </row>
    <row r="28" spans="1:27">
      <c r="Z28" t="s">
        <v>56</v>
      </c>
    </row>
    <row r="29" spans="1:27">
      <c r="Z29" t="s">
        <v>57</v>
      </c>
    </row>
    <row r="39" spans="7:7">
      <c r="G39" t="s">
        <v>34</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workbookViewId="0">
      <selection activeCell="F8" sqref="F8"/>
    </sheetView>
  </sheetViews>
  <sheetFormatPr baseColWidth="10" defaultColWidth="8.83203125" defaultRowHeight="14" x14ac:dyDescent="0"/>
  <cols>
    <col min="1" max="1" width="17" customWidth="1"/>
    <col min="3" max="3" width="14.83203125" customWidth="1"/>
    <col min="4" max="4" width="11.5" customWidth="1"/>
    <col min="5" max="5" width="11.5" style="6" customWidth="1"/>
    <col min="6" max="6" width="11.6640625" customWidth="1"/>
    <col min="7" max="7" width="10.83203125" customWidth="1"/>
    <col min="9" max="9" width="13.33203125" customWidth="1"/>
    <col min="10" max="10" width="9.6640625" customWidth="1"/>
    <col min="12" max="12" width="9.83203125" customWidth="1"/>
    <col min="13" max="13" width="11" customWidth="1"/>
    <col min="17" max="17" width="26.33203125" customWidth="1"/>
  </cols>
  <sheetData>
    <row r="1" spans="1:20" ht="15">
      <c r="F1" s="33" t="s">
        <v>70</v>
      </c>
      <c r="G1" s="50"/>
      <c r="H1" s="33" t="s">
        <v>69</v>
      </c>
      <c r="I1" s="50"/>
      <c r="J1" s="24"/>
      <c r="K1" s="24"/>
      <c r="L1" s="24"/>
      <c r="M1" s="24"/>
      <c r="N1" s="34" t="s">
        <v>77</v>
      </c>
      <c r="O1" s="50" t="s">
        <v>78</v>
      </c>
      <c r="P1" s="50" t="s">
        <v>80</v>
      </c>
      <c r="Q1" s="57"/>
      <c r="R1" s="46"/>
      <c r="S1" s="46"/>
      <c r="T1" s="40"/>
    </row>
    <row r="2" spans="1:20" ht="15">
      <c r="A2" s="2" t="s">
        <v>3</v>
      </c>
      <c r="B2" s="7" t="s">
        <v>4</v>
      </c>
      <c r="C2" s="8" t="s">
        <v>5</v>
      </c>
      <c r="D2" s="8" t="s">
        <v>72</v>
      </c>
      <c r="E2" s="37" t="s">
        <v>58</v>
      </c>
      <c r="F2" s="49" t="s">
        <v>67</v>
      </c>
      <c r="G2" s="51" t="s">
        <v>68</v>
      </c>
      <c r="H2" s="49" t="s">
        <v>67</v>
      </c>
      <c r="I2" s="51" t="s">
        <v>68</v>
      </c>
      <c r="J2" s="52" t="s">
        <v>73</v>
      </c>
      <c r="K2" s="52" t="s">
        <v>74</v>
      </c>
      <c r="L2" s="52" t="s">
        <v>75</v>
      </c>
      <c r="M2" s="52" t="s">
        <v>76</v>
      </c>
      <c r="N2" s="49" t="s">
        <v>79</v>
      </c>
      <c r="O2" s="51" t="s">
        <v>79</v>
      </c>
      <c r="P2" s="53"/>
      <c r="Q2" s="41"/>
      <c r="R2" s="46"/>
      <c r="S2" s="46"/>
      <c r="T2" s="40"/>
    </row>
    <row r="3" spans="1:20" ht="15">
      <c r="E3" s="47" t="s">
        <v>59</v>
      </c>
      <c r="F3" s="42"/>
      <c r="G3" s="42"/>
      <c r="H3" s="42"/>
      <c r="I3" s="42"/>
      <c r="Q3" s="40"/>
      <c r="R3" s="40"/>
      <c r="S3" s="40"/>
      <c r="T3" s="40"/>
    </row>
    <row r="4" spans="1:20">
      <c r="A4" s="11"/>
      <c r="B4" s="11"/>
      <c r="C4" s="6"/>
      <c r="F4" s="42"/>
      <c r="G4" s="42"/>
      <c r="H4" s="42"/>
      <c r="I4" s="42"/>
      <c r="Q4" s="40"/>
      <c r="R4" s="40"/>
      <c r="S4" s="40"/>
      <c r="T4" s="40"/>
    </row>
    <row r="5" spans="1:20">
      <c r="A5" s="11"/>
      <c r="B5" s="6"/>
      <c r="C5" s="6"/>
      <c r="F5" s="42"/>
      <c r="G5" s="42"/>
      <c r="H5" s="42"/>
      <c r="I5" s="42"/>
      <c r="Q5" s="40"/>
      <c r="R5" s="40"/>
      <c r="S5" s="40"/>
      <c r="T5" s="40"/>
    </row>
    <row r="6" spans="1:20">
      <c r="A6" s="11"/>
      <c r="B6" s="6"/>
      <c r="C6" s="6"/>
      <c r="F6" s="42"/>
      <c r="G6" s="42"/>
      <c r="H6" s="42"/>
      <c r="I6" s="42"/>
      <c r="Q6" s="40"/>
      <c r="R6" s="40"/>
      <c r="S6" s="40"/>
      <c r="T6" s="40"/>
    </row>
    <row r="7" spans="1:20">
      <c r="A7" s="11"/>
      <c r="B7" s="6"/>
      <c r="C7" s="6"/>
      <c r="F7" s="42"/>
      <c r="G7" s="42"/>
      <c r="H7" s="42"/>
      <c r="I7" s="42"/>
      <c r="Q7" s="40"/>
      <c r="R7" s="40"/>
      <c r="S7" s="40"/>
      <c r="T7" s="40"/>
    </row>
    <row r="8" spans="1:20">
      <c r="A8" s="11" t="s">
        <v>30</v>
      </c>
      <c r="B8" s="6">
        <v>5</v>
      </c>
      <c r="C8" s="6" t="s">
        <v>38</v>
      </c>
      <c r="D8">
        <f>900+700+300</f>
        <v>1900</v>
      </c>
      <c r="E8" s="38">
        <v>1026.434</v>
      </c>
      <c r="F8" s="21">
        <v>11.400718241930008</v>
      </c>
      <c r="G8" s="21">
        <v>65.108098089694977</v>
      </c>
      <c r="H8" s="43">
        <f>F8-$F$10</f>
        <v>7.5857550837099552</v>
      </c>
      <c r="I8" s="43">
        <f>G8-$G$10</f>
        <v>37.839440628886223</v>
      </c>
      <c r="J8" s="21">
        <f>H8/(D8/1000)</f>
        <v>3.9925026756368189</v>
      </c>
      <c r="K8" s="21">
        <f>I8/(D8/1000)</f>
        <v>19.915495067834854</v>
      </c>
      <c r="L8" s="21">
        <f>J8/(E8/1000)</f>
        <v>3.8896828004887003</v>
      </c>
      <c r="M8" s="21">
        <f>K8/(E8/1000)</f>
        <v>19.402606565872578</v>
      </c>
      <c r="N8" s="21">
        <f>J8/14.01</f>
        <v>0.28497520882489785</v>
      </c>
      <c r="O8" s="21">
        <f>K8/12.01</f>
        <v>1.6582427200528604</v>
      </c>
      <c r="P8" s="13">
        <f>O8/N8</f>
        <v>5.8189016753094567</v>
      </c>
      <c r="Q8" s="40"/>
      <c r="R8" s="40"/>
      <c r="S8" s="40"/>
      <c r="T8" s="40"/>
    </row>
    <row r="9" spans="1:20">
      <c r="A9" s="11" t="s">
        <v>30</v>
      </c>
      <c r="B9" s="6">
        <v>5</v>
      </c>
      <c r="C9" s="6" t="s">
        <v>39</v>
      </c>
      <c r="D9">
        <f>900+800+220</f>
        <v>1920</v>
      </c>
      <c r="E9" s="39">
        <v>1026.434</v>
      </c>
      <c r="F9" s="21">
        <v>9.7612114623188972</v>
      </c>
      <c r="G9" s="21">
        <v>56.266173720359802</v>
      </c>
      <c r="H9" s="43">
        <f t="shared" ref="H9:H17" si="0">F9-$F$10</f>
        <v>5.9462483040988445</v>
      </c>
      <c r="I9" s="43">
        <f t="shared" ref="I9:I17" si="1">G9-$G$10</f>
        <v>28.997516259551048</v>
      </c>
      <c r="J9" s="21">
        <f t="shared" ref="J9:J21" si="2">H9/(D9/1000)</f>
        <v>3.0970043250514818</v>
      </c>
      <c r="K9" s="21">
        <f t="shared" ref="K9:K21" si="3">I9/(D9/1000)</f>
        <v>15.102873051849505</v>
      </c>
      <c r="L9" s="21">
        <f t="shared" ref="L9:L21" si="4">J9/(E9/1000)</f>
        <v>3.0172464328456399</v>
      </c>
      <c r="M9" s="21">
        <f t="shared" ref="M9:M21" si="5">K9/(E9/1000)</f>
        <v>14.713925154320204</v>
      </c>
      <c r="N9" s="21">
        <f t="shared" ref="N9:N21" si="6">J9/14.01</f>
        <v>0.22105669700581598</v>
      </c>
      <c r="O9" s="21">
        <f t="shared" ref="O9:O21" si="7">K9/12.01</f>
        <v>1.2575248169733144</v>
      </c>
      <c r="P9" s="13">
        <f t="shared" ref="P9:P21" si="8">O9/N9</f>
        <v>5.6886981213703249</v>
      </c>
      <c r="Q9" s="40"/>
      <c r="R9" s="56"/>
      <c r="S9" s="56"/>
      <c r="T9" s="40"/>
    </row>
    <row r="10" spans="1:20">
      <c r="A10" s="11" t="s">
        <v>30</v>
      </c>
      <c r="B10" s="6">
        <v>7</v>
      </c>
      <c r="C10" s="6" t="s">
        <v>40</v>
      </c>
      <c r="D10" s="40">
        <v>1950</v>
      </c>
      <c r="E10" s="38">
        <v>1026.569</v>
      </c>
      <c r="F10" s="21">
        <v>3.8149631582200527</v>
      </c>
      <c r="G10" s="21">
        <v>27.268657460808754</v>
      </c>
      <c r="H10" s="43">
        <f t="shared" si="0"/>
        <v>0</v>
      </c>
      <c r="I10" s="43">
        <f t="shared" si="1"/>
        <v>0</v>
      </c>
      <c r="J10" s="54">
        <f t="shared" si="2"/>
        <v>0</v>
      </c>
      <c r="K10" s="54">
        <f t="shared" si="3"/>
        <v>0</v>
      </c>
      <c r="L10" s="54">
        <f t="shared" si="4"/>
        <v>0</v>
      </c>
      <c r="M10" s="54">
        <f t="shared" si="5"/>
        <v>0</v>
      </c>
      <c r="N10" s="21">
        <f t="shared" si="6"/>
        <v>0</v>
      </c>
      <c r="O10" s="21">
        <f t="shared" si="7"/>
        <v>0</v>
      </c>
      <c r="P10" s="13"/>
      <c r="Q10" s="40"/>
      <c r="R10" s="40"/>
      <c r="S10" s="40"/>
      <c r="T10" s="40"/>
    </row>
    <row r="11" spans="1:20">
      <c r="A11" s="11" t="s">
        <v>30</v>
      </c>
      <c r="B11" s="6">
        <v>7</v>
      </c>
      <c r="C11" s="6" t="s">
        <v>42</v>
      </c>
      <c r="D11">
        <v>2000</v>
      </c>
      <c r="E11" s="38">
        <v>1026.4770000000001</v>
      </c>
      <c r="F11" s="21">
        <v>10.980349965393543</v>
      </c>
      <c r="G11" s="21">
        <v>56.458406150341034</v>
      </c>
      <c r="H11" s="43">
        <f t="shared" si="0"/>
        <v>7.1653868071734905</v>
      </c>
      <c r="I11" s="43">
        <f t="shared" si="1"/>
        <v>29.18974868953228</v>
      </c>
      <c r="J11" s="21">
        <f t="shared" si="2"/>
        <v>3.5826934035867453</v>
      </c>
      <c r="K11" s="21">
        <f t="shared" si="3"/>
        <v>14.59487434476614</v>
      </c>
      <c r="L11" s="21">
        <f t="shared" si="4"/>
        <v>3.4902812275255508</v>
      </c>
      <c r="M11" s="21">
        <f t="shared" si="5"/>
        <v>14.218413412834519</v>
      </c>
      <c r="N11" s="21">
        <f t="shared" si="6"/>
        <v>0.25572401167642722</v>
      </c>
      <c r="O11" s="21">
        <f t="shared" si="7"/>
        <v>1.2152268396974304</v>
      </c>
      <c r="P11" s="13">
        <f t="shared" si="8"/>
        <v>4.7521029868524103</v>
      </c>
      <c r="Q11" s="40"/>
      <c r="R11" s="40"/>
      <c r="S11" s="40"/>
      <c r="T11" s="40"/>
    </row>
    <row r="12" spans="1:20">
      <c r="A12" s="11" t="s">
        <v>30</v>
      </c>
      <c r="B12" s="6">
        <v>7</v>
      </c>
      <c r="C12" s="6" t="s">
        <v>43</v>
      </c>
      <c r="D12">
        <v>1900</v>
      </c>
      <c r="E12" s="38">
        <v>1026.4659999999999</v>
      </c>
      <c r="F12" s="21">
        <v>10.77532023191452</v>
      </c>
      <c r="G12" s="21">
        <v>57.03464150428772</v>
      </c>
      <c r="H12" s="43">
        <f t="shared" si="0"/>
        <v>6.9603570736944675</v>
      </c>
      <c r="I12" s="43">
        <f t="shared" si="1"/>
        <v>29.765984043478966</v>
      </c>
      <c r="J12" s="21">
        <f t="shared" si="2"/>
        <v>3.6633458282602462</v>
      </c>
      <c r="K12" s="21">
        <f t="shared" si="3"/>
        <v>15.66630739130472</v>
      </c>
      <c r="L12" s="21">
        <f t="shared" si="4"/>
        <v>3.5688915446398095</v>
      </c>
      <c r="M12" s="21">
        <f t="shared" si="5"/>
        <v>15.26237341646457</v>
      </c>
      <c r="N12" s="21">
        <f t="shared" si="6"/>
        <v>0.26148078717061002</v>
      </c>
      <c r="O12" s="21">
        <f t="shared" si="7"/>
        <v>1.3044385837889025</v>
      </c>
      <c r="P12" s="13">
        <f t="shared" si="8"/>
        <v>4.9886593883388732</v>
      </c>
      <c r="Q12" s="40"/>
      <c r="R12" s="40"/>
      <c r="S12" s="40"/>
      <c r="T12" s="40"/>
    </row>
    <row r="13" spans="1:20">
      <c r="A13" s="11" t="s">
        <v>30</v>
      </c>
      <c r="B13" s="6">
        <v>7</v>
      </c>
      <c r="C13" s="6" t="s">
        <v>44</v>
      </c>
      <c r="D13">
        <f>900+500+500</f>
        <v>1900</v>
      </c>
      <c r="E13" s="38">
        <v>1026.4659999999999</v>
      </c>
      <c r="F13" s="21">
        <v>12.200226075947285</v>
      </c>
      <c r="G13" s="21">
        <v>58.28307569026947</v>
      </c>
      <c r="H13" s="43">
        <f t="shared" si="0"/>
        <v>8.385262917727232</v>
      </c>
      <c r="I13" s="43">
        <f t="shared" si="1"/>
        <v>31.014418229460716</v>
      </c>
      <c r="J13" s="21">
        <f t="shared" si="2"/>
        <v>4.4132962724880169</v>
      </c>
      <c r="K13" s="21">
        <f t="shared" si="3"/>
        <v>16.323378015505639</v>
      </c>
      <c r="L13" s="21">
        <f t="shared" si="4"/>
        <v>4.2995055583799342</v>
      </c>
      <c r="M13" s="21">
        <f t="shared" si="5"/>
        <v>15.902502387322757</v>
      </c>
      <c r="N13" s="21">
        <f t="shared" si="6"/>
        <v>0.31501044057730315</v>
      </c>
      <c r="O13" s="21">
        <f t="shared" si="7"/>
        <v>1.3591488772277802</v>
      </c>
      <c r="P13" s="13">
        <f t="shared" si="8"/>
        <v>4.3146153338185842</v>
      </c>
      <c r="Q13" s="40"/>
      <c r="R13" s="40"/>
      <c r="S13" s="40"/>
      <c r="T13" s="40"/>
    </row>
    <row r="14" spans="1:20">
      <c r="A14" s="11" t="s">
        <v>30</v>
      </c>
      <c r="B14" s="6">
        <v>7</v>
      </c>
      <c r="C14" s="6" t="s">
        <v>45</v>
      </c>
      <c r="D14">
        <f>900+600+500</f>
        <v>2000</v>
      </c>
      <c r="E14" s="38">
        <v>1026.462</v>
      </c>
      <c r="F14" s="21">
        <v>14.09187912940979</v>
      </c>
      <c r="G14" s="21">
        <v>75.525768101215363</v>
      </c>
      <c r="H14" s="43">
        <f t="shared" si="0"/>
        <v>10.276915971189737</v>
      </c>
      <c r="I14" s="43">
        <f t="shared" si="1"/>
        <v>48.257110640406609</v>
      </c>
      <c r="J14" s="21">
        <f t="shared" si="2"/>
        <v>5.1384579855948687</v>
      </c>
      <c r="K14" s="21">
        <f t="shared" si="3"/>
        <v>24.128555320203304</v>
      </c>
      <c r="L14" s="21">
        <f t="shared" si="4"/>
        <v>5.0059894916663925</v>
      </c>
      <c r="M14" s="21">
        <f t="shared" si="5"/>
        <v>23.506525638750684</v>
      </c>
      <c r="N14" s="21">
        <f t="shared" si="6"/>
        <v>0.36677073416094708</v>
      </c>
      <c r="O14" s="21">
        <f t="shared" si="7"/>
        <v>2.0090387443966113</v>
      </c>
      <c r="P14" s="13">
        <f t="shared" si="8"/>
        <v>5.477641908896147</v>
      </c>
      <c r="Q14" s="40"/>
      <c r="R14" s="40"/>
      <c r="S14" s="40"/>
      <c r="T14" s="40"/>
    </row>
    <row r="15" spans="1:20">
      <c r="A15" s="11" t="s">
        <v>30</v>
      </c>
      <c r="B15" s="6">
        <v>7</v>
      </c>
      <c r="C15" s="6" t="s">
        <v>46</v>
      </c>
      <c r="D15">
        <f>900+600+400</f>
        <v>1900</v>
      </c>
      <c r="E15" s="38">
        <v>1026.463</v>
      </c>
      <c r="F15" s="21">
        <v>10.578387416899204</v>
      </c>
      <c r="G15" s="21">
        <v>59.299688786268234</v>
      </c>
      <c r="H15" s="43">
        <f t="shared" si="0"/>
        <v>6.7634242586791515</v>
      </c>
      <c r="I15" s="43">
        <f t="shared" si="1"/>
        <v>32.03103132545948</v>
      </c>
      <c r="J15" s="21">
        <f t="shared" si="2"/>
        <v>3.5596969782521852</v>
      </c>
      <c r="K15" s="21">
        <f t="shared" si="3"/>
        <v>16.858437539715517</v>
      </c>
      <c r="L15" s="21">
        <f t="shared" si="4"/>
        <v>3.4679252717849405</v>
      </c>
      <c r="M15" s="21">
        <f t="shared" si="5"/>
        <v>16.423814145970695</v>
      </c>
      <c r="N15" s="21">
        <f t="shared" si="6"/>
        <v>0.25408258231635872</v>
      </c>
      <c r="O15" s="21">
        <f t="shared" si="7"/>
        <v>1.4037000449388441</v>
      </c>
      <c r="P15" s="13">
        <f t="shared" si="8"/>
        <v>5.524581937659522</v>
      </c>
      <c r="Q15" s="40"/>
      <c r="R15" s="56"/>
      <c r="S15" s="56"/>
      <c r="T15" s="58"/>
    </row>
    <row r="16" spans="1:20">
      <c r="A16" s="11" t="s">
        <v>30</v>
      </c>
      <c r="B16" s="6">
        <v>9</v>
      </c>
      <c r="C16" s="11" t="s">
        <v>47</v>
      </c>
      <c r="D16" s="40">
        <f>900+1000</f>
        <v>1900</v>
      </c>
      <c r="E16" s="38">
        <v>1026.7339999999999</v>
      </c>
      <c r="F16" s="21">
        <v>4.8544704914093018</v>
      </c>
      <c r="G16" s="21">
        <v>30.761187896132469</v>
      </c>
      <c r="H16" s="43">
        <f t="shared" si="0"/>
        <v>1.039507333189249</v>
      </c>
      <c r="I16" s="43">
        <f t="shared" si="1"/>
        <v>3.4925304353237152</v>
      </c>
      <c r="J16" s="54">
        <f t="shared" si="2"/>
        <v>0.54710912273118373</v>
      </c>
      <c r="K16" s="54">
        <f t="shared" si="3"/>
        <v>1.8381739133282713</v>
      </c>
      <c r="L16" s="54">
        <f t="shared" si="4"/>
        <v>0.53286354862231489</v>
      </c>
      <c r="M16" s="54">
        <f t="shared" si="5"/>
        <v>1.7903117198108485</v>
      </c>
      <c r="N16" s="21">
        <f t="shared" si="6"/>
        <v>3.9051329245623392E-2</v>
      </c>
      <c r="O16" s="21">
        <f t="shared" si="7"/>
        <v>0.15305361476505172</v>
      </c>
      <c r="P16" s="13">
        <f t="shared" si="8"/>
        <v>3.9192933434450232</v>
      </c>
      <c r="Q16" s="40"/>
      <c r="R16" s="40"/>
      <c r="S16" s="40"/>
      <c r="T16" s="40"/>
    </row>
    <row r="17" spans="1:20">
      <c r="A17" s="11" t="s">
        <v>30</v>
      </c>
      <c r="B17" s="6">
        <v>9</v>
      </c>
      <c r="C17" s="11" t="s">
        <v>48</v>
      </c>
      <c r="D17">
        <f>900+600+400</f>
        <v>1900</v>
      </c>
      <c r="E17" s="38">
        <v>1026.511</v>
      </c>
      <c r="F17" s="21">
        <v>8.0101713538169861</v>
      </c>
      <c r="G17" s="21">
        <v>42.779717594385147</v>
      </c>
      <c r="H17" s="43">
        <f t="shared" si="0"/>
        <v>4.1952081955969334</v>
      </c>
      <c r="I17" s="43">
        <f t="shared" si="1"/>
        <v>15.511060133576393</v>
      </c>
      <c r="J17" s="21">
        <f t="shared" si="2"/>
        <v>2.2080043134720704</v>
      </c>
      <c r="K17" s="21">
        <f t="shared" si="3"/>
        <v>8.1637158597770494</v>
      </c>
      <c r="L17" s="21">
        <f t="shared" si="4"/>
        <v>2.1509796908869663</v>
      </c>
      <c r="M17" s="21">
        <f t="shared" si="5"/>
        <v>7.952877134075572</v>
      </c>
      <c r="N17" s="21">
        <f t="shared" si="6"/>
        <v>0.15760202094732836</v>
      </c>
      <c r="O17" s="21">
        <f t="shared" si="7"/>
        <v>0.67974320231282681</v>
      </c>
      <c r="P17" s="13">
        <f t="shared" si="8"/>
        <v>4.3130360780081718</v>
      </c>
      <c r="Q17" s="40"/>
      <c r="R17" s="40"/>
      <c r="S17" s="40"/>
      <c r="T17" s="40"/>
    </row>
    <row r="18" spans="1:20">
      <c r="A18" s="11" t="s">
        <v>30</v>
      </c>
      <c r="B18" s="6">
        <v>9</v>
      </c>
      <c r="C18" s="11" t="s">
        <v>49</v>
      </c>
      <c r="D18">
        <f>900+600+450</f>
        <v>1950</v>
      </c>
      <c r="E18" s="38">
        <v>1026.4459999999999</v>
      </c>
      <c r="F18" s="48">
        <v>12.507522478699684</v>
      </c>
      <c r="G18" s="48">
        <v>63.577525317668915</v>
      </c>
      <c r="H18" s="59">
        <f>F18-$F$22</f>
        <v>9.1229613171890378</v>
      </c>
      <c r="I18" s="59">
        <f>G18-$G$22</f>
        <v>40.215018205344677</v>
      </c>
      <c r="J18" s="48">
        <f t="shared" si="2"/>
        <v>4.6784417011225834</v>
      </c>
      <c r="K18" s="48">
        <f t="shared" si="3"/>
        <v>20.623086259151115</v>
      </c>
      <c r="L18" s="48">
        <f t="shared" si="4"/>
        <v>4.5579033881203523</v>
      </c>
      <c r="M18" s="48">
        <f t="shared" si="5"/>
        <v>20.091740100454498</v>
      </c>
      <c r="N18" s="48">
        <f t="shared" si="6"/>
        <v>0.33393588159333215</v>
      </c>
      <c r="O18" s="48">
        <f t="shared" si="7"/>
        <v>1.7171595552998431</v>
      </c>
      <c r="P18" s="55">
        <f t="shared" si="8"/>
        <v>5.1421834248737719</v>
      </c>
      <c r="Q18" s="40"/>
      <c r="R18" s="40"/>
      <c r="S18" s="40"/>
      <c r="T18" s="40"/>
    </row>
    <row r="19" spans="1:20">
      <c r="A19" s="11" t="s">
        <v>30</v>
      </c>
      <c r="B19" s="6">
        <v>9</v>
      </c>
      <c r="C19" s="11" t="s">
        <v>50</v>
      </c>
      <c r="D19">
        <f>900+1100</f>
        <v>2000</v>
      </c>
      <c r="E19" s="38">
        <v>1026.4449999999999</v>
      </c>
      <c r="F19" s="48">
        <v>12.588199228048325</v>
      </c>
      <c r="G19" s="48">
        <v>65.660230815410614</v>
      </c>
      <c r="H19" s="59">
        <f t="shared" ref="H19:H21" si="9">F19-$F$22</f>
        <v>9.2036380665376782</v>
      </c>
      <c r="I19" s="59">
        <f t="shared" ref="I19:I21" si="10">G19-$G$22</f>
        <v>42.297723703086376</v>
      </c>
      <c r="J19" s="48">
        <f t="shared" si="2"/>
        <v>4.6018190332688391</v>
      </c>
      <c r="K19" s="48">
        <f t="shared" si="3"/>
        <v>21.148861851543188</v>
      </c>
      <c r="L19" s="48">
        <f t="shared" si="4"/>
        <v>4.4832592425983275</v>
      </c>
      <c r="M19" s="48">
        <f t="shared" si="5"/>
        <v>20.603989353100449</v>
      </c>
      <c r="N19" s="48">
        <f t="shared" si="6"/>
        <v>0.32846674041890356</v>
      </c>
      <c r="O19" s="48">
        <f t="shared" si="7"/>
        <v>1.7609377062067602</v>
      </c>
      <c r="P19" s="55">
        <f t="shared" si="8"/>
        <v>5.361083755271487</v>
      </c>
      <c r="Q19" s="40"/>
      <c r="R19" s="40"/>
      <c r="S19" s="40"/>
      <c r="T19" s="40"/>
    </row>
    <row r="20" spans="1:20">
      <c r="A20" s="11" t="s">
        <v>30</v>
      </c>
      <c r="B20" s="6">
        <v>9</v>
      </c>
      <c r="C20" s="16" t="s">
        <v>51</v>
      </c>
      <c r="D20">
        <f>900+600+500</f>
        <v>2000</v>
      </c>
      <c r="E20" s="38">
        <v>1026.441</v>
      </c>
      <c r="F20" s="48">
        <v>15.495940111577511</v>
      </c>
      <c r="G20" s="48">
        <v>82.046478986740112</v>
      </c>
      <c r="H20" s="59">
        <f t="shared" si="9"/>
        <v>12.111378950066864</v>
      </c>
      <c r="I20" s="59">
        <f t="shared" si="10"/>
        <v>58.683971874415874</v>
      </c>
      <c r="J20" s="48">
        <f t="shared" si="2"/>
        <v>6.0556894750334322</v>
      </c>
      <c r="K20" s="48">
        <f t="shared" si="3"/>
        <v>29.341985937207937</v>
      </c>
      <c r="L20" s="48">
        <f t="shared" si="4"/>
        <v>5.8996956230639972</v>
      </c>
      <c r="M20" s="48">
        <f t="shared" si="5"/>
        <v>28.586139814376022</v>
      </c>
      <c r="N20" s="48">
        <f t="shared" si="6"/>
        <v>0.43224050499881744</v>
      </c>
      <c r="O20" s="48">
        <f t="shared" si="7"/>
        <v>2.4431295534727675</v>
      </c>
      <c r="P20" s="55">
        <f t="shared" si="8"/>
        <v>5.6522457410127531</v>
      </c>
      <c r="Q20" s="40"/>
      <c r="R20" s="40"/>
      <c r="S20" s="40"/>
      <c r="T20" s="40"/>
    </row>
    <row r="21" spans="1:20">
      <c r="A21" s="11" t="s">
        <v>30</v>
      </c>
      <c r="B21" s="6">
        <v>9</v>
      </c>
      <c r="C21" s="11" t="s">
        <v>52</v>
      </c>
      <c r="D21">
        <f>900+600+500</f>
        <v>2000</v>
      </c>
      <c r="E21" s="38">
        <v>1026.4390000000001</v>
      </c>
      <c r="F21" s="48">
        <v>15.222013927996159</v>
      </c>
      <c r="G21" s="48">
        <v>83.593949675559998</v>
      </c>
      <c r="H21" s="59">
        <f t="shared" si="9"/>
        <v>11.837452766485512</v>
      </c>
      <c r="I21" s="59">
        <f t="shared" si="10"/>
        <v>60.23144256323576</v>
      </c>
      <c r="J21" s="48">
        <f t="shared" si="2"/>
        <v>5.9187263832427561</v>
      </c>
      <c r="K21" s="48">
        <f t="shared" si="3"/>
        <v>30.11572128161788</v>
      </c>
      <c r="L21" s="48">
        <f t="shared" si="4"/>
        <v>5.7662719199511665</v>
      </c>
      <c r="M21" s="48">
        <f t="shared" si="5"/>
        <v>29.340000995303058</v>
      </c>
      <c r="N21" s="48">
        <f t="shared" si="6"/>
        <v>0.42246440993881201</v>
      </c>
      <c r="O21" s="48">
        <f t="shared" si="7"/>
        <v>2.5075538119581915</v>
      </c>
      <c r="P21" s="55">
        <f t="shared" si="8"/>
        <v>5.9355385991482104</v>
      </c>
      <c r="Q21" s="40"/>
      <c r="R21" s="56"/>
      <c r="S21" s="56"/>
      <c r="T21" s="58"/>
    </row>
    <row r="22" spans="1:20" s="19" customFormat="1">
      <c r="A22" s="44" t="s">
        <v>83</v>
      </c>
      <c r="E22" s="39"/>
      <c r="F22" s="48">
        <v>3.3845611615106463</v>
      </c>
      <c r="G22" s="48">
        <v>23.362507112324238</v>
      </c>
      <c r="Q22"/>
      <c r="R22"/>
      <c r="S22"/>
      <c r="T22" s="13"/>
    </row>
    <row r="23" spans="1:20">
      <c r="A23" s="35" t="s">
        <v>71</v>
      </c>
    </row>
    <row r="24" spans="1:20">
      <c r="A24" s="36" t="s">
        <v>82</v>
      </c>
    </row>
    <row r="25" spans="1:20">
      <c r="A25" s="45" t="s">
        <v>81</v>
      </c>
    </row>
    <row r="26" spans="1:20">
      <c r="A26" t="s">
        <v>84</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R22" sqref="R22"/>
    </sheetView>
  </sheetViews>
  <sheetFormatPr baseColWidth="10" defaultColWidth="8.83203125" defaultRowHeight="14" x14ac:dyDescent="0"/>
  <cols>
    <col min="10" max="10" width="13.5" customWidth="1"/>
  </cols>
  <sheetData>
    <row r="1" spans="1:12">
      <c r="A1" s="23" t="s">
        <v>60</v>
      </c>
      <c r="B1" s="24"/>
      <c r="C1" s="23" t="s">
        <v>65</v>
      </c>
      <c r="D1" s="25"/>
      <c r="E1" s="24" t="s">
        <v>63</v>
      </c>
      <c r="F1" s="24"/>
      <c r="G1" s="23" t="s">
        <v>65</v>
      </c>
      <c r="H1" s="25"/>
      <c r="I1" s="24" t="s">
        <v>64</v>
      </c>
      <c r="J1" s="24"/>
      <c r="K1" s="23" t="s">
        <v>65</v>
      </c>
      <c r="L1" s="25"/>
    </row>
    <row r="2" spans="1:12">
      <c r="A2" s="26" t="s">
        <v>61</v>
      </c>
      <c r="B2" s="27" t="s">
        <v>62</v>
      </c>
      <c r="C2" s="26" t="s">
        <v>61</v>
      </c>
      <c r="D2" s="28" t="s">
        <v>62</v>
      </c>
      <c r="E2" s="27" t="s">
        <v>61</v>
      </c>
      <c r="F2" s="27" t="s">
        <v>62</v>
      </c>
      <c r="G2" s="26" t="s">
        <v>61</v>
      </c>
      <c r="H2" s="28" t="s">
        <v>62</v>
      </c>
      <c r="I2" s="27" t="s">
        <v>61</v>
      </c>
      <c r="J2" s="27" t="s">
        <v>62</v>
      </c>
      <c r="K2" s="26" t="s">
        <v>61</v>
      </c>
      <c r="L2" s="28" t="s">
        <v>62</v>
      </c>
    </row>
    <row r="3" spans="1:12">
      <c r="A3" s="20">
        <v>1.1037286370992661</v>
      </c>
      <c r="B3" s="20">
        <v>14.491977691650391</v>
      </c>
      <c r="C3" s="29">
        <f>A3*18^2/13^2</f>
        <v>2.1160241326636817</v>
      </c>
      <c r="D3" s="30">
        <f>B3*18^2/13^2</f>
        <v>27.78343652127057</v>
      </c>
      <c r="E3" s="21">
        <v>0.83672419190406799</v>
      </c>
      <c r="F3" s="21">
        <v>5.5852901935577393</v>
      </c>
      <c r="G3" s="29">
        <f>E3*18^2/13^2</f>
        <v>1.6041339537095742</v>
      </c>
      <c r="H3" s="30">
        <f>F3*18^2/13^2</f>
        <v>10.707893625518979</v>
      </c>
      <c r="I3" s="21">
        <v>1.4864473044872284</v>
      </c>
      <c r="J3" s="21">
        <v>13.343058824539185</v>
      </c>
      <c r="K3" s="29">
        <f>I3*18^2/13^2</f>
        <v>2.8497569624488874</v>
      </c>
      <c r="L3" s="30">
        <f>J3*18^2/13^2</f>
        <v>25.580775497933111</v>
      </c>
    </row>
    <row r="4" spans="1:12">
      <c r="A4" s="20">
        <v>1.3156089186668396</v>
      </c>
      <c r="B4" s="20">
        <v>14.54931378364563</v>
      </c>
      <c r="C4" s="29">
        <f t="shared" ref="C4:C14" si="0">A4*18^2/13^2</f>
        <v>2.5222324831245917</v>
      </c>
      <c r="D4" s="30">
        <f t="shared" ref="D4:D14" si="1">B4*18^2/13^2</f>
        <v>27.893358969829492</v>
      </c>
      <c r="E4" s="21">
        <v>0.86385346949100494</v>
      </c>
      <c r="F4" s="21">
        <v>5.3163814544677734</v>
      </c>
      <c r="G4" s="29">
        <f t="shared" ref="G4:G11" si="2">E4*18^2/13^2</f>
        <v>1.6561451131070153</v>
      </c>
      <c r="H4" s="30">
        <f t="shared" ref="H4:H11" si="3">F4*18^2/13^2</f>
        <v>10.1923526109323</v>
      </c>
      <c r="I4" s="21">
        <v>1.5056900680065155</v>
      </c>
      <c r="J4" s="21">
        <v>9.9398893117904663</v>
      </c>
      <c r="K4" s="29">
        <f t="shared" ref="K4:K20" si="4">I4*18^2/13^2</f>
        <v>2.886648414403024</v>
      </c>
      <c r="L4" s="30">
        <f t="shared" ref="L4:L19" si="5">J4*18^2/13^2</f>
        <v>19.056355840355685</v>
      </c>
    </row>
    <row r="5" spans="1:12">
      <c r="A5" s="20">
        <v>1.2497159093618393</v>
      </c>
      <c r="B5" s="20">
        <v>16.647526025772095</v>
      </c>
      <c r="C5" s="29">
        <f t="shared" si="0"/>
        <v>2.395905057001396</v>
      </c>
      <c r="D5" s="30">
        <f t="shared" si="1"/>
        <v>31.915967055326384</v>
      </c>
      <c r="E5" s="21">
        <v>1.5580537915229797</v>
      </c>
      <c r="F5" s="21">
        <v>1.192808598279953</v>
      </c>
      <c r="G5" s="29">
        <f t="shared" si="2"/>
        <v>2.9870380381860677</v>
      </c>
      <c r="H5" s="30">
        <f t="shared" si="3"/>
        <v>2.2868046499568329</v>
      </c>
      <c r="I5" s="21">
        <v>1.2985329329967499</v>
      </c>
      <c r="J5" s="21">
        <v>11.589298248291016</v>
      </c>
      <c r="K5" s="29">
        <f t="shared" si="4"/>
        <v>2.4894950904789761</v>
      </c>
      <c r="L5" s="30">
        <f t="shared" si="5"/>
        <v>22.218536286664431</v>
      </c>
    </row>
    <row r="6" spans="1:12">
      <c r="A6" s="20">
        <v>1.1527357250452042</v>
      </c>
      <c r="B6" s="20">
        <v>13.523602485656738</v>
      </c>
      <c r="C6" s="29">
        <f t="shared" si="0"/>
        <v>2.2099785497908058</v>
      </c>
      <c r="D6" s="30">
        <f t="shared" si="1"/>
        <v>25.926906540549012</v>
      </c>
      <c r="E6" s="21">
        <v>1.0478038340806961</v>
      </c>
      <c r="F6" s="21">
        <v>3.0022680759429932</v>
      </c>
      <c r="G6" s="29">
        <f t="shared" si="2"/>
        <v>2.00880735054524</v>
      </c>
      <c r="H6" s="30">
        <f t="shared" si="3"/>
        <v>5.7558275538788743</v>
      </c>
      <c r="I6" s="21">
        <v>1.791243851184845</v>
      </c>
      <c r="J6" s="21">
        <v>15.90453028678894</v>
      </c>
      <c r="K6" s="29">
        <f t="shared" si="4"/>
        <v>3.4341006377744958</v>
      </c>
      <c r="L6" s="30">
        <f t="shared" si="5"/>
        <v>30.491525520234418</v>
      </c>
    </row>
    <row r="7" spans="1:12">
      <c r="A7" s="20">
        <v>1.4188721776008606</v>
      </c>
      <c r="B7" s="20">
        <v>12.969790697097778</v>
      </c>
      <c r="C7" s="29">
        <f t="shared" si="0"/>
        <v>2.7202046481815314</v>
      </c>
      <c r="D7" s="30">
        <f t="shared" si="1"/>
        <v>24.86516086307503</v>
      </c>
      <c r="E7" s="21">
        <v>1.0532622784376144</v>
      </c>
      <c r="F7" s="21">
        <v>3.0805519223213196</v>
      </c>
      <c r="G7" s="29">
        <f t="shared" si="2"/>
        <v>2.0192720604366099</v>
      </c>
      <c r="H7" s="30">
        <f t="shared" si="3"/>
        <v>5.9059101942728258</v>
      </c>
      <c r="I7" s="21">
        <v>1.7622607946395874</v>
      </c>
      <c r="J7" s="21">
        <v>13.739944696426392</v>
      </c>
      <c r="K7" s="29">
        <f t="shared" si="4"/>
        <v>3.3785354879480849</v>
      </c>
      <c r="L7" s="30">
        <f t="shared" si="5"/>
        <v>26.341669122142903</v>
      </c>
    </row>
    <row r="8" spans="1:12">
      <c r="A8" s="20">
        <v>1.3759632408618927</v>
      </c>
      <c r="B8" s="20">
        <v>12.301363945007324</v>
      </c>
      <c r="C8" s="29">
        <f t="shared" si="0"/>
        <v>2.637941361179013</v>
      </c>
      <c r="D8" s="30">
        <f t="shared" si="1"/>
        <v>23.583679989244811</v>
      </c>
      <c r="E8" s="21">
        <v>0.40301896631717682</v>
      </c>
      <c r="F8" s="21">
        <v>6.5304404497146606</v>
      </c>
      <c r="G8" s="29">
        <f t="shared" si="2"/>
        <v>0.77265174607553422</v>
      </c>
      <c r="H8" s="30">
        <f t="shared" si="3"/>
        <v>12.51989766690858</v>
      </c>
      <c r="I8" s="21">
        <v>1.6728504002094269</v>
      </c>
      <c r="J8" s="21">
        <v>13.124110698699951</v>
      </c>
      <c r="K8" s="29">
        <f t="shared" si="4"/>
        <v>3.2071214773245815</v>
      </c>
      <c r="L8" s="30">
        <f t="shared" si="5"/>
        <v>25.161016960821208</v>
      </c>
    </row>
    <row r="9" spans="1:12">
      <c r="A9" s="20">
        <v>1.5499930083751678</v>
      </c>
      <c r="B9" s="20">
        <v>12.687443494796753</v>
      </c>
      <c r="C9" s="29">
        <f t="shared" si="0"/>
        <v>2.9715842290742862</v>
      </c>
      <c r="D9" s="30">
        <f t="shared" si="1"/>
        <v>24.323856167539336</v>
      </c>
      <c r="E9" s="21">
        <v>0.43895404785871506</v>
      </c>
      <c r="F9" s="21">
        <v>3.8298395276069641</v>
      </c>
      <c r="G9" s="29">
        <f t="shared" si="2"/>
        <v>0.84154503849836493</v>
      </c>
      <c r="H9" s="30">
        <f t="shared" si="3"/>
        <v>7.3424142422760736</v>
      </c>
      <c r="I9" s="21">
        <v>1.7076867818832397</v>
      </c>
      <c r="J9" s="21">
        <v>14.483104944229126</v>
      </c>
      <c r="K9" s="29">
        <f t="shared" si="4"/>
        <v>3.2739083865690515</v>
      </c>
      <c r="L9" s="30">
        <f t="shared" si="5"/>
        <v>27.766426046924479</v>
      </c>
    </row>
    <row r="10" spans="1:12">
      <c r="A10" s="20">
        <v>1.1955241113901138</v>
      </c>
      <c r="B10" s="20">
        <v>13.525002002716064</v>
      </c>
      <c r="C10" s="29">
        <f t="shared" si="0"/>
        <v>2.2920107224283841</v>
      </c>
      <c r="D10" s="30">
        <f t="shared" si="1"/>
        <v>25.929589638343224</v>
      </c>
      <c r="E10" s="21">
        <v>1.2868198752403259</v>
      </c>
      <c r="F10" s="21">
        <v>5.1294589042663574</v>
      </c>
      <c r="G10" s="29">
        <f t="shared" si="2"/>
        <v>2.4670392874429918</v>
      </c>
      <c r="H10" s="30">
        <f t="shared" si="3"/>
        <v>9.8339922188301756</v>
      </c>
      <c r="I10" s="21">
        <v>1.6169717907905579</v>
      </c>
      <c r="J10" s="21">
        <v>13.254258632659912</v>
      </c>
      <c r="K10" s="29">
        <f t="shared" si="4"/>
        <v>3.0999932557168091</v>
      </c>
      <c r="L10" s="30">
        <f t="shared" si="5"/>
        <v>25.410531343087641</v>
      </c>
    </row>
    <row r="11" spans="1:12">
      <c r="A11" s="22">
        <v>1.003444492816925</v>
      </c>
      <c r="B11" s="22">
        <v>16.258155107498169</v>
      </c>
      <c r="C11" s="29">
        <f t="shared" si="0"/>
        <v>1.9237634063472409</v>
      </c>
      <c r="D11" s="30">
        <f t="shared" si="1"/>
        <v>31.16948079780714</v>
      </c>
      <c r="E11" s="21">
        <v>1.2698760628700256</v>
      </c>
      <c r="F11" s="21">
        <v>3.2001730799674988</v>
      </c>
      <c r="G11" s="31">
        <f t="shared" si="2"/>
        <v>2.4345552921295166</v>
      </c>
      <c r="H11" s="32">
        <f t="shared" si="3"/>
        <v>6.1352430645530749</v>
      </c>
      <c r="I11" s="21">
        <v>0.99212266504764557</v>
      </c>
      <c r="J11" s="21">
        <v>13.596596717834473</v>
      </c>
      <c r="K11" s="29">
        <f t="shared" si="4"/>
        <v>1.9020576537008116</v>
      </c>
      <c r="L11" s="30">
        <f t="shared" si="5"/>
        <v>26.066848145434136</v>
      </c>
    </row>
    <row r="12" spans="1:12">
      <c r="A12" s="21">
        <v>1.2832695245742798</v>
      </c>
      <c r="B12" s="21">
        <v>15.674463510513306</v>
      </c>
      <c r="C12" s="29">
        <f t="shared" si="0"/>
        <v>2.4602326980003943</v>
      </c>
      <c r="D12" s="30">
        <f t="shared" si="1"/>
        <v>30.050450753883496</v>
      </c>
      <c r="E12" s="21"/>
      <c r="F12" s="21" t="s">
        <v>66</v>
      </c>
      <c r="G12" s="21">
        <f>AVERAGE(G3:G11)</f>
        <v>1.865687542236768</v>
      </c>
      <c r="H12" s="21">
        <f>AVERAGE(H3:H11)</f>
        <v>7.8533706474586342</v>
      </c>
      <c r="I12" s="21">
        <v>1.4804315567016602</v>
      </c>
      <c r="J12" s="21">
        <v>12.491716146469116</v>
      </c>
      <c r="K12" s="29">
        <f t="shared" si="4"/>
        <v>2.8382238128481534</v>
      </c>
      <c r="L12" s="30">
        <f t="shared" si="5"/>
        <v>23.948615570745524</v>
      </c>
    </row>
    <row r="13" spans="1:12">
      <c r="A13" s="21">
        <v>1.0194416344165802</v>
      </c>
      <c r="B13" s="21">
        <v>13.4517502784729</v>
      </c>
      <c r="C13" s="29">
        <f t="shared" si="0"/>
        <v>1.95443248255013</v>
      </c>
      <c r="D13" s="30">
        <f t="shared" si="1"/>
        <v>25.789154380030887</v>
      </c>
      <c r="E13" s="21"/>
      <c r="F13" s="21"/>
      <c r="G13" s="21"/>
      <c r="I13" s="21">
        <v>1.2891818583011627</v>
      </c>
      <c r="J13" s="21">
        <v>11.874834299087524</v>
      </c>
      <c r="K13" s="29">
        <f t="shared" si="4"/>
        <v>2.4715675863288564</v>
      </c>
      <c r="L13" s="30">
        <f t="shared" si="5"/>
        <v>22.765954514226969</v>
      </c>
    </row>
    <row r="14" spans="1:12">
      <c r="A14" s="21">
        <v>0.41972711682319641</v>
      </c>
      <c r="B14" s="21">
        <v>19.23866868019104</v>
      </c>
      <c r="C14" s="31">
        <f t="shared" si="0"/>
        <v>0.80468393994506293</v>
      </c>
      <c r="D14" s="32">
        <f t="shared" si="1"/>
        <v>36.883601493384006</v>
      </c>
      <c r="E14" s="21"/>
      <c r="F14" s="21"/>
      <c r="G14" s="21"/>
      <c r="I14" s="21">
        <v>1.407017856836319</v>
      </c>
      <c r="J14" s="21">
        <v>12.683724164962769</v>
      </c>
      <c r="K14" s="29">
        <f t="shared" si="4"/>
        <v>2.6974780213903395</v>
      </c>
      <c r="L14" s="30">
        <f t="shared" si="5"/>
        <v>24.316725618035129</v>
      </c>
    </row>
    <row r="15" spans="1:12">
      <c r="A15" s="21"/>
      <c r="B15" s="21" t="s">
        <v>66</v>
      </c>
      <c r="C15" s="21">
        <f>AVERAGE(C3:C14)</f>
        <v>2.25074947585721</v>
      </c>
      <c r="D15" s="21">
        <f>AVERAGE(D3:D14)</f>
        <v>28.00955359752361</v>
      </c>
      <c r="E15" s="21"/>
      <c r="F15" s="21"/>
      <c r="G15" s="21"/>
      <c r="I15" s="21">
        <v>1.1990664154291153</v>
      </c>
      <c r="J15" s="21">
        <v>17.702851295471191</v>
      </c>
      <c r="K15" s="29">
        <f t="shared" si="4"/>
        <v>2.2988018852013807</v>
      </c>
      <c r="L15" s="30">
        <f t="shared" si="5"/>
        <v>33.939194199601573</v>
      </c>
    </row>
    <row r="16" spans="1:12">
      <c r="A16" s="21"/>
      <c r="B16" s="21"/>
      <c r="C16" s="21"/>
      <c r="D16" s="21"/>
      <c r="E16" s="21"/>
      <c r="F16" s="21"/>
      <c r="G16" s="21"/>
      <c r="I16" s="21">
        <v>0.74012376368045807</v>
      </c>
      <c r="J16" s="21">
        <v>7.0533853769302368</v>
      </c>
      <c r="K16" s="29">
        <f t="shared" si="4"/>
        <v>1.4189354996004049</v>
      </c>
      <c r="L16" s="30">
        <f t="shared" si="5"/>
        <v>13.522466639795248</v>
      </c>
    </row>
    <row r="17" spans="1:12">
      <c r="A17" s="21"/>
      <c r="B17" s="21"/>
      <c r="C17" s="21"/>
      <c r="D17" s="21"/>
      <c r="E17" s="21"/>
      <c r="F17" s="21"/>
      <c r="G17" s="21"/>
      <c r="I17" s="21">
        <v>0.93349769711494446</v>
      </c>
      <c r="J17" s="21">
        <v>12.14901328086853</v>
      </c>
      <c r="K17" s="29">
        <f t="shared" si="4"/>
        <v>1.7896642240546865</v>
      </c>
      <c r="L17" s="30">
        <f t="shared" si="5"/>
        <v>23.29159942604381</v>
      </c>
    </row>
    <row r="18" spans="1:12">
      <c r="A18" s="21"/>
      <c r="B18" s="21"/>
      <c r="C18" s="21"/>
      <c r="D18" s="21"/>
      <c r="E18" s="21"/>
      <c r="F18" s="21"/>
      <c r="G18" s="21"/>
      <c r="I18" s="21">
        <v>1.3830465078353882</v>
      </c>
      <c r="J18" s="21">
        <v>17.976077795028687</v>
      </c>
      <c r="K18" s="29">
        <f t="shared" si="4"/>
        <v>2.6515211156134071</v>
      </c>
      <c r="L18" s="30">
        <f t="shared" si="5"/>
        <v>34.46301305082423</v>
      </c>
    </row>
    <row r="19" spans="1:12">
      <c r="A19" s="21"/>
      <c r="B19" s="21"/>
      <c r="C19" s="21"/>
      <c r="D19" s="21"/>
      <c r="E19" s="21"/>
      <c r="F19" s="21"/>
      <c r="G19" s="21"/>
      <c r="I19" s="21">
        <v>1.2670931220054626</v>
      </c>
      <c r="J19" s="21">
        <v>17.790319919586182</v>
      </c>
      <c r="K19" s="29">
        <f t="shared" si="4"/>
        <v>2.4292199498802951</v>
      </c>
      <c r="L19" s="30">
        <f t="shared" si="5"/>
        <v>34.106885526307238</v>
      </c>
    </row>
    <row r="20" spans="1:12">
      <c r="A20" s="21"/>
      <c r="B20" s="21"/>
      <c r="C20" s="21"/>
      <c r="D20" s="21"/>
      <c r="E20" s="21"/>
      <c r="F20" s="21"/>
      <c r="G20" s="21"/>
      <c r="I20" s="21">
        <v>1.2785769999027252</v>
      </c>
      <c r="J20" s="21">
        <v>12.851454019546509</v>
      </c>
      <c r="K20" s="31">
        <f t="shared" si="4"/>
        <v>2.4512363785117337</v>
      </c>
      <c r="L20" s="32">
        <f>J20*18^2/13^2</f>
        <v>24.63829054634952</v>
      </c>
    </row>
    <row r="21" spans="1:12">
      <c r="J21" s="21" t="s">
        <v>66</v>
      </c>
      <c r="K21" s="21">
        <f>AVERAGE(K12:K20)</f>
        <v>2.3385164970476953</v>
      </c>
      <c r="L21" s="21">
        <f>AVERAGE(L12:L20)</f>
        <v>26.110305010214358</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CTD_POCPONPigments</vt:lpstr>
      <vt:lpstr>ctd POCPON revised</vt:lpstr>
      <vt:lpstr>Sheet3</vt:lpstr>
    </vt:vector>
  </TitlesOfParts>
  <Company>CSIRO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Trull, Tom (O&amp;A, Hobart)</dc:creator>
  <cp:lastModifiedBy>Diana Davies</cp:lastModifiedBy>
  <dcterms:created xsi:type="dcterms:W3CDTF">2015-09-29T03:45:22Z</dcterms:created>
  <dcterms:modified xsi:type="dcterms:W3CDTF">2015-11-19T07:37:34Z</dcterms:modified>
</cp:coreProperties>
</file>