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80" yWindow="80" windowWidth="27580" windowHeight="238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49" i="1"/>
  <c r="E48" i="1"/>
  <c r="E47" i="1"/>
  <c r="E46" i="1"/>
  <c r="E44" i="1"/>
  <c r="E43" i="1"/>
  <c r="E42" i="1"/>
  <c r="E41" i="1"/>
  <c r="E38" i="1"/>
  <c r="E37" i="1"/>
  <c r="E36" i="1"/>
  <c r="E35" i="1"/>
  <c r="E32" i="1"/>
  <c r="E31" i="1"/>
  <c r="E30" i="1"/>
  <c r="E29" i="1"/>
  <c r="E27" i="1"/>
  <c r="E26" i="1"/>
  <c r="E25" i="1"/>
  <c r="E24" i="1"/>
  <c r="E22" i="1"/>
  <c r="E21" i="1"/>
  <c r="E20" i="1"/>
  <c r="E19" i="1"/>
  <c r="E16" i="1"/>
  <c r="E15" i="1"/>
  <c r="E14" i="1"/>
  <c r="E13" i="1"/>
</calcChain>
</file>

<file path=xl/comments1.xml><?xml version="1.0" encoding="utf-8"?>
<comments xmlns="http://schemas.openxmlformats.org/spreadsheetml/2006/main">
  <authors>
    <author>Ken</author>
  </authors>
  <commentList>
    <comment ref="F3" authorId="0">
      <text>
        <r>
          <rPr>
            <b/>
            <sz val="11"/>
            <color indexed="81"/>
            <rFont val="Tahoma"/>
            <family val="2"/>
          </rPr>
          <t>Ken:</t>
        </r>
        <r>
          <rPr>
            <sz val="11"/>
            <color indexed="81"/>
            <rFont val="Tahoma"/>
            <family val="2"/>
          </rPr>
          <t xml:space="preserve">
Many CLIVAR P02 samples from multiple bottles so this is +/- error on the nominal depth</t>
        </r>
      </text>
    </comment>
  </commentList>
</comments>
</file>

<file path=xl/sharedStrings.xml><?xml version="1.0" encoding="utf-8"?>
<sst xmlns="http://schemas.openxmlformats.org/spreadsheetml/2006/main" count="301" uniqueCount="97">
  <si>
    <t>At Fukushima</t>
  </si>
  <si>
    <t>At sampling</t>
  </si>
  <si>
    <t>Coll.</t>
  </si>
  <si>
    <t>local</t>
  </si>
  <si>
    <t>depth</t>
  </si>
  <si>
    <t>Lat. °N</t>
  </si>
  <si>
    <t>Long. °E</t>
  </si>
  <si>
    <t>137Cs</t>
  </si>
  <si>
    <t>err</t>
  </si>
  <si>
    <t>134Cs</t>
  </si>
  <si>
    <t>ID</t>
  </si>
  <si>
    <t>date</t>
  </si>
  <si>
    <t>time</t>
  </si>
  <si>
    <t>(m)</t>
  </si>
  <si>
    <t>(dec.deg)</t>
  </si>
  <si>
    <t>Temp</t>
  </si>
  <si>
    <t>Salinity</t>
  </si>
  <si>
    <t>(Bq m-3)</t>
  </si>
  <si>
    <t>P20</t>
  </si>
  <si>
    <t>bd</t>
  </si>
  <si>
    <t>P21</t>
  </si>
  <si>
    <t>P22</t>
  </si>
  <si>
    <t>P23</t>
  </si>
  <si>
    <t>P24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</si>
  <si>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</si>
  <si>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</si>
  <si>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</si>
  <si>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</si>
  <si>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</si>
  <si>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</si>
  <si>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</si>
  <si>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</si>
  <si>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</si>
  <si>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</si>
  <si>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</si>
  <si>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</si>
  <si>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</si>
  <si>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</si>
  <si>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</si>
  <si>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</si>
  <si>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</si>
  <si>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</si>
  <si>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</si>
  <si>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</si>
  <si>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</si>
  <si>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</si>
  <si>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</si>
  <si>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</si>
  <si>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</si>
  <si>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</si>
  <si>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</si>
  <si>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</si>
  <si>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</si>
  <si>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</si>
  <si>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</si>
  <si>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</si>
  <si>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</si>
  <si>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</si>
  <si>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</si>
  <si>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</si>
  <si>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</si>
  <si>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</si>
  <si>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</si>
  <si>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</si>
  <si>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</si>
  <si>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</si>
  <si>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</si>
  <si>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</si>
  <si>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</si>
  <si>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</si>
  <si>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</si>
  <si>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</si>
  <si>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</si>
  <si>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</si>
  <si>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</si>
  <si>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</si>
  <si>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</si>
  <si>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</si>
  <si>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</si>
  <si>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</si>
  <si>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</si>
  <si>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</si>
  <si>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</si>
  <si>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</si>
  <si>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</si>
  <si>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</si>
  <si>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</si>
  <si>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</si>
  <si>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</si>
  <si>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</si>
  <si>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depth err</t>
  </si>
  <si>
    <t>CLIVAR P02 Melville</t>
  </si>
  <si>
    <t>CLIVAR P02 Melville 2013</t>
  </si>
  <si>
    <t>cruise</t>
  </si>
  <si>
    <t>source</t>
  </si>
  <si>
    <t>Yoshida et al. 2015 submitted GRL</t>
  </si>
  <si>
    <t>Melville 1305/P02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</si>
</sst>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_);_(* \(#,##0.0\);_(* &quot;-&quot;??_);_(@_)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2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/>
    <xf numFmtId="14" fontId="0" fillId="0" borderId="0" xfId="0" applyNumberFormat="1" applyFont="1" applyFill="1"/>
    <xf numFmtId="20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1" xfId="0" applyFont="1" applyFill="1" applyBorder="1"/>
    <xf numFmtId="165" fontId="0" fillId="0" borderId="0" xfId="0" applyNumberFormat="1" applyFont="1"/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activeCell="K6" sqref="K6"/>
    </sheetView>
  </sheetViews>
  <sheetFormatPr baseColWidth="10" defaultColWidth="8.83203125" defaultRowHeight="14" x14ac:dyDescent="0"/>
  <cols>
    <col min="2" max="2" width="16.1640625" customWidth="1"/>
    <col min="3" max="3" width="10.5" customWidth="1"/>
    <col min="19" max="19" width="31.5" customWidth="1"/>
  </cols>
  <sheetData>
    <row r="1" spans="1:19" ht="15">
      <c r="A1" s="5" t="s">
        <v>92</v>
      </c>
      <c r="B1" s="5"/>
      <c r="C1" s="2"/>
      <c r="D1" s="1"/>
      <c r="E1" s="1"/>
      <c r="F1" s="1"/>
      <c r="G1" s="1"/>
      <c r="H1" s="1"/>
      <c r="I1" s="1"/>
      <c r="J1" s="1"/>
      <c r="K1" s="6" t="s">
        <v>0</v>
      </c>
      <c r="L1" s="6"/>
      <c r="M1" s="6" t="s">
        <v>0</v>
      </c>
      <c r="N1" s="6"/>
      <c r="O1" s="6" t="s">
        <v>1</v>
      </c>
      <c r="P1" s="6"/>
      <c r="Q1" s="6" t="s">
        <v>1</v>
      </c>
      <c r="R1" s="6"/>
    </row>
    <row r="2" spans="1:19" ht="15">
      <c r="A2" s="1"/>
      <c r="B2" s="1"/>
      <c r="C2" s="2" t="s">
        <v>2</v>
      </c>
      <c r="D2" s="1" t="s">
        <v>3</v>
      </c>
      <c r="E2" s="1" t="s">
        <v>4</v>
      </c>
      <c r="F2" s="1"/>
      <c r="G2" s="1" t="s">
        <v>5</v>
      </c>
      <c r="H2" s="1" t="s">
        <v>6</v>
      </c>
      <c r="I2" s="1"/>
      <c r="J2" s="1"/>
      <c r="K2" s="1" t="s">
        <v>7</v>
      </c>
      <c r="L2" s="1" t="s">
        <v>8</v>
      </c>
      <c r="M2" s="1" t="s">
        <v>9</v>
      </c>
      <c r="N2" s="1" t="s">
        <v>8</v>
      </c>
      <c r="O2" s="1" t="s">
        <v>7</v>
      </c>
      <c r="P2" s="1" t="s">
        <v>8</v>
      </c>
      <c r="Q2" s="1" t="s">
        <v>9</v>
      </c>
      <c r="R2" s="1" t="s">
        <v>8</v>
      </c>
    </row>
    <row r="3" spans="1:19" ht="16" thickBot="1">
      <c r="A3" s="3" t="s">
        <v>10</v>
      </c>
      <c r="B3" s="3" t="s">
        <v>93</v>
      </c>
      <c r="C3" s="4" t="s">
        <v>11</v>
      </c>
      <c r="D3" s="3" t="s">
        <v>12</v>
      </c>
      <c r="E3" s="3" t="s">
        <v>13</v>
      </c>
      <c r="F3" s="18" t="s">
        <v>90</v>
      </c>
      <c r="G3" s="3" t="s">
        <v>14</v>
      </c>
      <c r="H3" s="3" t="s">
        <v>14</v>
      </c>
      <c r="I3" s="3" t="s">
        <v>15</v>
      </c>
      <c r="J3" s="3" t="s">
        <v>16</v>
      </c>
      <c r="K3" s="3" t="s">
        <v>17</v>
      </c>
      <c r="L3" s="3"/>
      <c r="M3" s="3" t="s">
        <v>17</v>
      </c>
      <c r="N3" s="3"/>
      <c r="O3" s="3" t="s">
        <v>17</v>
      </c>
      <c r="P3" s="3"/>
      <c r="Q3" s="3" t="s">
        <v>17</v>
      </c>
      <c r="R3" s="3"/>
      <c r="S3" s="22" t="s">
        <v>94</v>
      </c>
    </row>
    <row r="4" spans="1:19" ht="15" thickTop="1">
      <c r="A4" s="5" t="s">
        <v>91</v>
      </c>
      <c r="B4" s="5"/>
    </row>
    <row r="5" spans="1:19" s="8" customFormat="1">
      <c r="A5" s="7" t="s">
        <v>18</v>
      </c>
      <c r="B5" s="7" t="s">
        <v>96</v>
      </c>
      <c r="C5" s="9">
        <v>41355</v>
      </c>
      <c r="D5" s="10">
        <v>0.94166666666666676</v>
      </c>
      <c r="E5" s="11">
        <v>5</v>
      </c>
      <c r="F5" s="12">
        <v>0</v>
      </c>
      <c r="G5" s="7">
        <v>32.506799999999998</v>
      </c>
      <c r="H5" s="7">
        <v>133.02969999999999</v>
      </c>
      <c r="I5" s="7">
        <v>19.215299999999999</v>
      </c>
      <c r="J5" s="7">
        <v>34.692350000000005</v>
      </c>
      <c r="K5" s="19">
        <v>1.8039268026342601</v>
      </c>
      <c r="L5" s="19">
        <v>0.10760903456492504</v>
      </c>
      <c r="M5" s="20" t="s">
        <v>19</v>
      </c>
      <c r="N5" s="20"/>
      <c r="O5" s="20">
        <v>1.7244850485697076</v>
      </c>
      <c r="P5" s="20">
        <v>0.10287012251674918</v>
      </c>
      <c r="Q5" s="20" t="s">
        <v>19</v>
      </c>
      <c r="R5" s="20"/>
      <c r="S5" t="s">
        <v>95</v>
      </c>
    </row>
    <row r="6" spans="1:19" s="8" customFormat="1">
      <c r="A6" s="7" t="s">
        <v>20</v>
      </c>
      <c r="B6" s="7" t="s">
        <v>96</v>
      </c>
      <c r="C6" s="9">
        <v>41356</v>
      </c>
      <c r="D6" s="10">
        <v>0.3125</v>
      </c>
      <c r="E6" s="11">
        <v>65</v>
      </c>
      <c r="F6" s="12">
        <v>0</v>
      </c>
      <c r="G6" s="7">
        <v>32.2423</v>
      </c>
      <c r="H6" s="7">
        <v>133.3732</v>
      </c>
      <c r="I6" s="7">
        <v>20.889199999999999</v>
      </c>
      <c r="J6" s="7">
        <v>34.729950000000002</v>
      </c>
      <c r="K6" s="19">
        <v>1.9061562649355877</v>
      </c>
      <c r="L6" s="19">
        <v>0.14795751427615284</v>
      </c>
      <c r="M6" s="20" t="s">
        <v>19</v>
      </c>
      <c r="N6" s="20"/>
      <c r="O6" s="20">
        <v>1.8220978896839946</v>
      </c>
      <c r="P6" s="20">
        <v>0.14143282976570529</v>
      </c>
      <c r="Q6" s="20" t="s">
        <v>19</v>
      </c>
      <c r="R6" s="20"/>
      <c r="S6" t="s">
        <v>95</v>
      </c>
    </row>
    <row r="7" spans="1:19" s="8" customFormat="1">
      <c r="A7" s="7" t="s">
        <v>21</v>
      </c>
      <c r="B7" s="7" t="s">
        <v>96</v>
      </c>
      <c r="C7" s="9">
        <v>41356</v>
      </c>
      <c r="D7" s="10">
        <v>0.82361111111111107</v>
      </c>
      <c r="E7" s="11">
        <v>65</v>
      </c>
      <c r="F7" s="12">
        <v>0</v>
      </c>
      <c r="G7" s="7">
        <v>31.880500000000001</v>
      </c>
      <c r="H7" s="7">
        <v>133.5805</v>
      </c>
      <c r="I7" s="7">
        <v>22.773949999999999</v>
      </c>
      <c r="J7" s="7">
        <v>34.676649999999995</v>
      </c>
      <c r="K7" s="19">
        <v>1.3970146650043351</v>
      </c>
      <c r="L7" s="19">
        <v>0.1439752903204839</v>
      </c>
      <c r="M7" s="20" t="s">
        <v>19</v>
      </c>
      <c r="N7" s="20"/>
      <c r="O7" s="20">
        <v>1.3354086020056746</v>
      </c>
      <c r="P7" s="20">
        <v>0.13762621537665956</v>
      </c>
      <c r="Q7" s="20" t="s">
        <v>19</v>
      </c>
      <c r="R7" s="20"/>
      <c r="S7" t="s">
        <v>95</v>
      </c>
    </row>
    <row r="8" spans="1:19" s="8" customFormat="1">
      <c r="A8" s="7" t="s">
        <v>22</v>
      </c>
      <c r="B8" s="7" t="s">
        <v>96</v>
      </c>
      <c r="C8" s="9">
        <v>41357</v>
      </c>
      <c r="D8" s="10">
        <v>0.99722222222222223</v>
      </c>
      <c r="E8" s="11">
        <v>60</v>
      </c>
      <c r="F8" s="12">
        <v>0</v>
      </c>
      <c r="G8" s="7">
        <v>30.969799999999999</v>
      </c>
      <c r="H8" s="7">
        <v>134.09649999999999</v>
      </c>
      <c r="I8" s="7">
        <v>20.227499999999999</v>
      </c>
      <c r="J8" s="7">
        <v>34.782350000000001</v>
      </c>
      <c r="K8" s="19">
        <v>1.9351482849553849</v>
      </c>
      <c r="L8" s="19">
        <v>8.6715590343366206E-2</v>
      </c>
      <c r="M8" s="20" t="s">
        <v>19</v>
      </c>
      <c r="N8" s="20"/>
      <c r="O8" s="20">
        <v>1.8496950570500386</v>
      </c>
      <c r="P8" s="20">
        <v>8.2886360737465928E-2</v>
      </c>
      <c r="Q8" s="20" t="s">
        <v>19</v>
      </c>
      <c r="R8" s="20"/>
      <c r="S8" t="s">
        <v>95</v>
      </c>
    </row>
    <row r="9" spans="1:19" s="8" customFormat="1">
      <c r="A9" s="7" t="s">
        <v>23</v>
      </c>
      <c r="B9" s="7" t="s">
        <v>96</v>
      </c>
      <c r="C9" s="9">
        <v>41373</v>
      </c>
      <c r="D9" s="10">
        <v>0.87152777777777779</v>
      </c>
      <c r="E9" s="11">
        <v>65</v>
      </c>
      <c r="F9" s="12">
        <v>0</v>
      </c>
      <c r="G9" s="14">
        <v>29.9923</v>
      </c>
      <c r="H9" s="14">
        <v>135.393</v>
      </c>
      <c r="I9" s="7">
        <v>19.623899999999999</v>
      </c>
      <c r="J9" s="7">
        <v>34.761849999999995</v>
      </c>
      <c r="K9" s="19">
        <v>2.0386672912835881</v>
      </c>
      <c r="L9" s="19">
        <v>0.10732939530580976</v>
      </c>
      <c r="M9" s="20" t="s">
        <v>19</v>
      </c>
      <c r="N9" s="20"/>
      <c r="O9" s="20">
        <v>1.9466826507809938</v>
      </c>
      <c r="P9" s="20">
        <v>0.10248669444688259</v>
      </c>
      <c r="Q9" s="20" t="s">
        <v>19</v>
      </c>
      <c r="R9" s="20"/>
      <c r="S9" t="s">
        <v>95</v>
      </c>
    </row>
    <row r="10" spans="1:19" s="8" customFormat="1">
      <c r="A10" s="7" t="s">
        <v>24</v>
      </c>
      <c r="B10" s="7" t="s">
        <v>96</v>
      </c>
      <c r="C10" s="9">
        <v>41375</v>
      </c>
      <c r="D10" s="10">
        <v>0.84791666666666676</v>
      </c>
      <c r="E10" s="11">
        <v>60</v>
      </c>
      <c r="F10" s="12">
        <v>0</v>
      </c>
      <c r="G10" s="7">
        <v>29.999400000000001</v>
      </c>
      <c r="H10" s="7">
        <v>140.5257</v>
      </c>
      <c r="I10" s="7">
        <v>18.711300000000001</v>
      </c>
      <c r="J10" s="7">
        <v>34.759050000000002</v>
      </c>
      <c r="K10" s="19">
        <v>2.2706749039315715</v>
      </c>
      <c r="L10" s="19">
        <v>0.10033094681596363</v>
      </c>
      <c r="M10" s="20" t="s">
        <v>19</v>
      </c>
      <c r="N10" s="20"/>
      <c r="O10" s="20">
        <v>2.1679493320861489</v>
      </c>
      <c r="P10" s="20">
        <v>9.5791964213206529E-2</v>
      </c>
      <c r="Q10" s="20" t="s">
        <v>19</v>
      </c>
      <c r="R10" s="20"/>
      <c r="S10" t="s">
        <v>95</v>
      </c>
    </row>
    <row r="11" spans="1:19" s="8" customFormat="1">
      <c r="A11" s="7" t="s">
        <v>25</v>
      </c>
      <c r="B11" s="7" t="s">
        <v>96</v>
      </c>
      <c r="C11" s="9">
        <v>41376</v>
      </c>
      <c r="D11" s="10">
        <v>0.88263888888888886</v>
      </c>
      <c r="E11" s="11">
        <v>65</v>
      </c>
      <c r="F11" s="12">
        <v>0</v>
      </c>
      <c r="G11" s="7">
        <v>30.0002</v>
      </c>
      <c r="H11" s="7">
        <v>142.715</v>
      </c>
      <c r="I11" s="7">
        <v>18.762250000000002</v>
      </c>
      <c r="J11" s="7">
        <v>34.76155</v>
      </c>
      <c r="K11" s="19">
        <v>2.5633094113650139</v>
      </c>
      <c r="L11" s="19">
        <v>0.13140155103678658</v>
      </c>
      <c r="M11" s="20">
        <v>1.1160257708086083</v>
      </c>
      <c r="N11" s="20">
        <v>0.32898124683512436</v>
      </c>
      <c r="O11" s="20">
        <v>2.4471910871271576</v>
      </c>
      <c r="P11" s="20">
        <v>0.12544903986470707</v>
      </c>
      <c r="Q11" s="20">
        <v>0.56692484753507733</v>
      </c>
      <c r="R11" s="20">
        <v>0.16711768498747998</v>
      </c>
      <c r="S11" t="s">
        <v>95</v>
      </c>
    </row>
    <row r="12" spans="1:19" s="8" customFormat="1">
      <c r="A12" s="7" t="s">
        <v>26</v>
      </c>
      <c r="B12" s="7" t="s">
        <v>96</v>
      </c>
      <c r="C12" s="9">
        <v>41378</v>
      </c>
      <c r="D12" s="10">
        <v>0.10416666666666667</v>
      </c>
      <c r="E12" s="11">
        <v>50</v>
      </c>
      <c r="F12" s="12">
        <v>0</v>
      </c>
      <c r="G12" s="7">
        <v>29.999700000000001</v>
      </c>
      <c r="H12" s="7">
        <v>145.19990000000001</v>
      </c>
      <c r="I12" s="7">
        <v>17.92625</v>
      </c>
      <c r="J12" s="7">
        <v>34.6997</v>
      </c>
      <c r="K12" s="19">
        <v>2.9329766316292103</v>
      </c>
      <c r="L12" s="19">
        <v>0.1064832101528273</v>
      </c>
      <c r="M12" s="20">
        <v>1.213578167555214</v>
      </c>
      <c r="N12" s="20">
        <v>0.2072599675723848</v>
      </c>
      <c r="O12" s="20">
        <v>2.7997600839865227</v>
      </c>
      <c r="P12" s="20">
        <v>0.10164671555362187</v>
      </c>
      <c r="Q12" s="20">
        <v>0.6153479963938171</v>
      </c>
      <c r="R12" s="20">
        <v>0.10509171076737581</v>
      </c>
      <c r="S12" t="s">
        <v>95</v>
      </c>
    </row>
    <row r="13" spans="1:19" s="8" customFormat="1">
      <c r="A13" s="7" t="s">
        <v>27</v>
      </c>
      <c r="B13" s="7" t="s">
        <v>96</v>
      </c>
      <c r="C13" s="9">
        <v>41379</v>
      </c>
      <c r="D13" s="10">
        <v>9.1666666666666674E-2</v>
      </c>
      <c r="E13" s="11">
        <f>(600+500+400)/3</f>
        <v>500</v>
      </c>
      <c r="F13" s="12">
        <v>100</v>
      </c>
      <c r="G13" s="15">
        <v>30.0001</v>
      </c>
      <c r="H13" s="15">
        <v>147.79150000000001</v>
      </c>
      <c r="I13" s="7">
        <v>11.7828</v>
      </c>
      <c r="J13" s="7">
        <v>34.3414</v>
      </c>
      <c r="K13" s="19">
        <v>4.0471081339521877</v>
      </c>
      <c r="L13" s="19">
        <v>0.1915616457953993</v>
      </c>
      <c r="M13" s="20">
        <v>2.2992285245489414</v>
      </c>
      <c r="N13" s="20">
        <v>0.3945330844385565</v>
      </c>
      <c r="O13" s="20">
        <v>3.8630444506121444</v>
      </c>
      <c r="P13" s="20">
        <v>0.18284936508908931</v>
      </c>
      <c r="Q13" s="20">
        <v>1.1647589558681533</v>
      </c>
      <c r="R13" s="20">
        <v>0.19986527593043235</v>
      </c>
      <c r="S13" t="s">
        <v>95</v>
      </c>
    </row>
    <row r="14" spans="1:19" s="8" customFormat="1">
      <c r="A14" s="7" t="s">
        <v>28</v>
      </c>
      <c r="B14" s="7" t="s">
        <v>96</v>
      </c>
      <c r="C14" s="9">
        <v>41379</v>
      </c>
      <c r="D14" s="10">
        <v>9.1666666666666674E-2</v>
      </c>
      <c r="E14" s="11">
        <f>(350+300+250)/3</f>
        <v>300</v>
      </c>
      <c r="F14" s="12">
        <v>50</v>
      </c>
      <c r="G14" s="15">
        <v>30.0001</v>
      </c>
      <c r="H14" s="15">
        <v>147.79150000000001</v>
      </c>
      <c r="I14" s="7">
        <v>16.336500000000001</v>
      </c>
      <c r="J14" s="7">
        <v>34.661633333333334</v>
      </c>
      <c r="K14" s="19">
        <v>6.2283564575814188</v>
      </c>
      <c r="L14" s="19">
        <v>0.2282070146033596</v>
      </c>
      <c r="M14" s="20">
        <v>2.9905853018732875</v>
      </c>
      <c r="N14" s="20">
        <v>0.27141702328427714</v>
      </c>
      <c r="O14" s="20">
        <v>5.9450889508104403</v>
      </c>
      <c r="P14" s="20">
        <v>0.21782809160905103</v>
      </c>
      <c r="Q14" s="20">
        <v>1.8802718114802202</v>
      </c>
      <c r="R14" s="20">
        <v>0.17064812621048592</v>
      </c>
      <c r="S14" t="s">
        <v>95</v>
      </c>
    </row>
    <row r="15" spans="1:19" s="8" customFormat="1">
      <c r="A15" s="7" t="s">
        <v>29</v>
      </c>
      <c r="B15" s="7" t="s">
        <v>96</v>
      </c>
      <c r="C15" s="9">
        <v>41379</v>
      </c>
      <c r="D15" s="10">
        <v>9.1666666666666674E-2</v>
      </c>
      <c r="E15" s="11">
        <f>(200+150+100)/3</f>
        <v>150</v>
      </c>
      <c r="F15" s="12">
        <v>50</v>
      </c>
      <c r="G15" s="15">
        <v>30.0001</v>
      </c>
      <c r="H15" s="15">
        <v>147.79150000000001</v>
      </c>
      <c r="I15" s="7">
        <v>17.217366666666667</v>
      </c>
      <c r="J15" s="7">
        <v>34.722500000000004</v>
      </c>
      <c r="K15" s="19">
        <v>4.9900204642550605</v>
      </c>
      <c r="L15" s="19">
        <v>0.26548081311160898</v>
      </c>
      <c r="M15" s="20">
        <v>1.4199920397898378</v>
      </c>
      <c r="N15" s="20">
        <v>0.79456725188005728</v>
      </c>
      <c r="O15" s="20">
        <v>4.7630728472918218</v>
      </c>
      <c r="P15" s="20">
        <v>0.25340666665935846</v>
      </c>
      <c r="Q15" s="20">
        <v>0.38999671417494902</v>
      </c>
      <c r="R15" s="20">
        <v>0.21822560179288342</v>
      </c>
      <c r="S15" t="s">
        <v>95</v>
      </c>
    </row>
    <row r="16" spans="1:19" s="8" customFormat="1">
      <c r="A16" s="7" t="s">
        <v>30</v>
      </c>
      <c r="B16" s="7" t="s">
        <v>96</v>
      </c>
      <c r="C16" s="9">
        <v>41379</v>
      </c>
      <c r="D16" s="10">
        <v>9.1666666666666674E-2</v>
      </c>
      <c r="E16" s="13">
        <f>(75+50+20+4)/4</f>
        <v>37.25</v>
      </c>
      <c r="F16" s="16">
        <v>35.5</v>
      </c>
      <c r="G16" s="15">
        <v>30.0001</v>
      </c>
      <c r="H16" s="15">
        <v>147.79150000000001</v>
      </c>
      <c r="I16" s="7">
        <v>17.613949999999999</v>
      </c>
      <c r="J16" s="7">
        <v>34.670524999999998</v>
      </c>
      <c r="K16" s="19">
        <v>4.2270394218727532</v>
      </c>
      <c r="L16" s="19">
        <v>0.19511164149438848</v>
      </c>
      <c r="M16" s="20">
        <v>2.0575274185165342</v>
      </c>
      <c r="N16" s="20">
        <v>0.39088934006031523</v>
      </c>
      <c r="O16" s="20">
        <v>4.0347924099665811</v>
      </c>
      <c r="P16" s="20">
        <v>0.18623790592634257</v>
      </c>
      <c r="Q16" s="20">
        <v>1.0423163517995939</v>
      </c>
      <c r="R16" s="20">
        <v>0.19801940291166259</v>
      </c>
      <c r="S16" t="s">
        <v>95</v>
      </c>
    </row>
    <row r="17" spans="1:19" s="8" customFormat="1">
      <c r="A17" s="7" t="s">
        <v>31</v>
      </c>
      <c r="B17" s="7" t="s">
        <v>96</v>
      </c>
      <c r="C17" s="9">
        <v>41380</v>
      </c>
      <c r="D17" s="10">
        <v>3.8194444444444441E-2</v>
      </c>
      <c r="E17" s="7">
        <v>65</v>
      </c>
      <c r="F17" s="12">
        <v>0</v>
      </c>
      <c r="G17" s="7">
        <v>30.0001</v>
      </c>
      <c r="H17" s="7">
        <v>150.09870000000001</v>
      </c>
      <c r="I17" s="7">
        <v>18.108699999999999</v>
      </c>
      <c r="J17" s="7">
        <v>34.74165</v>
      </c>
      <c r="K17" s="19">
        <v>4.1094798476982035</v>
      </c>
      <c r="L17" s="19">
        <v>0.17610499711226926</v>
      </c>
      <c r="M17" s="20">
        <v>2.5887978692338214</v>
      </c>
      <c r="N17" s="20">
        <v>0.30655859619525366</v>
      </c>
      <c r="O17" s="20">
        <v>3.9223327524778115</v>
      </c>
      <c r="P17" s="20">
        <v>0.16808511627946343</v>
      </c>
      <c r="Q17" s="20">
        <v>1.1553806909440221</v>
      </c>
      <c r="R17" s="20">
        <v>0.14818107104292744</v>
      </c>
      <c r="S17" t="s">
        <v>95</v>
      </c>
    </row>
    <row r="18" spans="1:19" s="8" customFormat="1">
      <c r="A18" s="7" t="s">
        <v>32</v>
      </c>
      <c r="B18" s="7" t="s">
        <v>96</v>
      </c>
      <c r="C18" s="9">
        <v>41380</v>
      </c>
      <c r="D18" s="10">
        <v>0.84722222222222221</v>
      </c>
      <c r="E18" s="7">
        <v>60</v>
      </c>
      <c r="F18" s="12">
        <v>0</v>
      </c>
      <c r="G18" s="7">
        <v>30.0002</v>
      </c>
      <c r="H18" s="7">
        <v>152.4118</v>
      </c>
      <c r="I18" s="7">
        <v>17.51885</v>
      </c>
      <c r="J18" s="7">
        <v>34.731449999999995</v>
      </c>
      <c r="K18" s="19">
        <v>3.4164978476586025</v>
      </c>
      <c r="L18" s="19">
        <v>0.130376440728665</v>
      </c>
      <c r="M18" s="20">
        <v>1.0403410054276894</v>
      </c>
      <c r="N18" s="20">
        <v>0.18148774930191217</v>
      </c>
      <c r="O18" s="20">
        <v>3.26090938592806</v>
      </c>
      <c r="P18" s="20">
        <v>0.12443905374252129</v>
      </c>
      <c r="Q18" s="20">
        <v>0.52653897063921329</v>
      </c>
      <c r="R18" s="20">
        <v>9.185485547767204E-2</v>
      </c>
      <c r="S18" t="s">
        <v>95</v>
      </c>
    </row>
    <row r="19" spans="1:19" s="8" customFormat="1">
      <c r="A19" s="7" t="s">
        <v>33</v>
      </c>
      <c r="B19" s="7" t="s">
        <v>96</v>
      </c>
      <c r="C19" s="9">
        <v>41381</v>
      </c>
      <c r="D19" s="10">
        <v>0.73263888888888884</v>
      </c>
      <c r="E19" s="7">
        <f>(600+500+400)/3</f>
        <v>500</v>
      </c>
      <c r="F19" s="12">
        <v>100</v>
      </c>
      <c r="G19" s="7">
        <v>29.9999</v>
      </c>
      <c r="H19" s="7">
        <v>154.72</v>
      </c>
      <c r="I19" s="7">
        <v>11.240933333333333</v>
      </c>
      <c r="J19" s="7">
        <v>34.293466666666667</v>
      </c>
      <c r="K19" s="19">
        <v>4.9398722910883688</v>
      </c>
      <c r="L19" s="19">
        <v>0.17975705888814522</v>
      </c>
      <c r="M19" s="20">
        <v>3.4140742970815379</v>
      </c>
      <c r="N19" s="20">
        <v>0.33456837135430245</v>
      </c>
      <c r="O19" s="20">
        <v>4.7146122797686933</v>
      </c>
      <c r="P19" s="20">
        <v>0.17156007023461592</v>
      </c>
      <c r="Q19" s="20">
        <v>1.7263492285378452</v>
      </c>
      <c r="R19" s="20">
        <v>0.16917670780463073</v>
      </c>
      <c r="S19" t="s">
        <v>95</v>
      </c>
    </row>
    <row r="20" spans="1:19" s="8" customFormat="1">
      <c r="A20" s="7" t="s">
        <v>34</v>
      </c>
      <c r="B20" s="7" t="s">
        <v>96</v>
      </c>
      <c r="C20" s="9">
        <v>41381</v>
      </c>
      <c r="D20" s="10">
        <v>0.73263888888888884</v>
      </c>
      <c r="E20" s="7">
        <f>(350+300+250)/3</f>
        <v>300</v>
      </c>
      <c r="F20" s="12">
        <v>50</v>
      </c>
      <c r="G20" s="7">
        <v>29.9999</v>
      </c>
      <c r="H20" s="7">
        <v>154.72</v>
      </c>
      <c r="I20" s="7">
        <v>16.20396666666667</v>
      </c>
      <c r="J20" s="7">
        <v>34.642066666666665</v>
      </c>
      <c r="K20" s="19">
        <v>7.3967236000668288</v>
      </c>
      <c r="L20" s="19">
        <v>0.19463505227509795</v>
      </c>
      <c r="M20" s="20">
        <v>5.1400099552730918</v>
      </c>
      <c r="N20" s="20">
        <v>0.27295188641081114</v>
      </c>
      <c r="O20" s="20">
        <v>7.0594302564948936</v>
      </c>
      <c r="P20" s="20">
        <v>0.18575962159690237</v>
      </c>
      <c r="Q20" s="20">
        <v>2.5990799990931261</v>
      </c>
      <c r="R20" s="20">
        <v>0.13801992503094013</v>
      </c>
      <c r="S20" t="s">
        <v>95</v>
      </c>
    </row>
    <row r="21" spans="1:19" s="8" customFormat="1">
      <c r="A21" s="7" t="s">
        <v>35</v>
      </c>
      <c r="B21" s="7" t="s">
        <v>96</v>
      </c>
      <c r="C21" s="9">
        <v>41381</v>
      </c>
      <c r="D21" s="10">
        <v>0.73263888888888884</v>
      </c>
      <c r="E21" s="7">
        <f>(200+150+100)/3</f>
        <v>150</v>
      </c>
      <c r="F21" s="12">
        <v>50</v>
      </c>
      <c r="G21" s="7">
        <v>29.9999</v>
      </c>
      <c r="H21" s="7">
        <v>154.72</v>
      </c>
      <c r="I21" s="7">
        <v>17.945733333333333</v>
      </c>
      <c r="J21" s="7">
        <v>34.764566666666667</v>
      </c>
      <c r="K21" s="19">
        <v>4.7384003027016899</v>
      </c>
      <c r="L21" s="19">
        <v>0.2307440400547498</v>
      </c>
      <c r="M21" s="20">
        <v>3.5215258634821285</v>
      </c>
      <c r="N21" s="20">
        <v>0.43597499853029564</v>
      </c>
      <c r="O21" s="20">
        <v>4.5223274888863836</v>
      </c>
      <c r="P21" s="20">
        <v>0.22022202612162678</v>
      </c>
      <c r="Q21" s="20">
        <v>1.7806828231287466</v>
      </c>
      <c r="R21" s="20">
        <v>0.22045363893162781</v>
      </c>
      <c r="S21" t="s">
        <v>95</v>
      </c>
    </row>
    <row r="22" spans="1:19" s="8" customFormat="1">
      <c r="A22" s="7" t="s">
        <v>36</v>
      </c>
      <c r="B22" s="7" t="s">
        <v>96</v>
      </c>
      <c r="C22" s="9">
        <v>41381</v>
      </c>
      <c r="D22" s="10">
        <v>0.73263888888888884</v>
      </c>
      <c r="E22" s="7">
        <f>(75+50+20+3)/4</f>
        <v>37</v>
      </c>
      <c r="F22" s="12">
        <v>36</v>
      </c>
      <c r="G22" s="7">
        <v>29.9999</v>
      </c>
      <c r="H22" s="7">
        <v>154.72</v>
      </c>
      <c r="I22" s="7">
        <v>19.616600000000002</v>
      </c>
      <c r="J22" s="7">
        <v>34.90005</v>
      </c>
      <c r="K22" s="19">
        <v>2.735943578185255</v>
      </c>
      <c r="L22" s="19">
        <v>0.13924420815296826</v>
      </c>
      <c r="M22" s="20">
        <v>1.1236771540950821</v>
      </c>
      <c r="N22" s="20">
        <v>0.28085956838097231</v>
      </c>
      <c r="O22" s="20">
        <v>2.6111835347922683</v>
      </c>
      <c r="P22" s="20">
        <v>0.13289462054089138</v>
      </c>
      <c r="Q22" s="20">
        <v>0.56819477823195053</v>
      </c>
      <c r="R22" s="20">
        <v>0.14201849667315075</v>
      </c>
      <c r="S22" t="s">
        <v>95</v>
      </c>
    </row>
    <row r="23" spans="1:19" s="8" customFormat="1">
      <c r="A23" s="7" t="s">
        <v>37</v>
      </c>
      <c r="B23" s="7" t="s">
        <v>96</v>
      </c>
      <c r="C23" s="9">
        <v>41382</v>
      </c>
      <c r="D23" s="10">
        <v>0.95486111111111116</v>
      </c>
      <c r="E23" s="7">
        <v>75</v>
      </c>
      <c r="F23" s="12">
        <v>0</v>
      </c>
      <c r="G23" s="7">
        <v>30.000699999999998</v>
      </c>
      <c r="H23" s="7">
        <v>158.18530000000001</v>
      </c>
      <c r="I23" s="7">
        <v>18.0427</v>
      </c>
      <c r="J23" s="7">
        <v>34.7605</v>
      </c>
      <c r="K23" s="19">
        <v>0.43314444575157307</v>
      </c>
      <c r="L23" s="19">
        <v>0.11212971990331211</v>
      </c>
      <c r="M23" s="20"/>
      <c r="N23" s="20"/>
      <c r="O23" s="20">
        <v>0.41336689598871895</v>
      </c>
      <c r="P23" s="20">
        <v>0.10700983175275605</v>
      </c>
      <c r="Q23" s="20" t="s">
        <v>19</v>
      </c>
      <c r="R23" s="20"/>
      <c r="S23" t="s">
        <v>95</v>
      </c>
    </row>
    <row r="24" spans="1:19" s="8" customFormat="1">
      <c r="A24" s="7" t="s">
        <v>38</v>
      </c>
      <c r="B24" s="7" t="s">
        <v>96</v>
      </c>
      <c r="C24" s="9">
        <v>41383</v>
      </c>
      <c r="D24" s="10">
        <v>0.84166666666666667</v>
      </c>
      <c r="E24" s="7">
        <f>(765+665+565+465)/4</f>
        <v>615</v>
      </c>
      <c r="F24" s="12">
        <v>150</v>
      </c>
      <c r="G24" s="7">
        <v>29.999700000000001</v>
      </c>
      <c r="H24" s="7">
        <v>160.0016</v>
      </c>
      <c r="I24" s="7">
        <v>7.8542750000000003</v>
      </c>
      <c r="J24" s="7">
        <v>34.139500000000005</v>
      </c>
      <c r="K24" s="19">
        <v>1.2288107449177648</v>
      </c>
      <c r="L24" s="19">
        <v>4.9215212649485508E-2</v>
      </c>
      <c r="M24" s="20"/>
      <c r="N24" s="20"/>
      <c r="O24" s="20">
        <v>1.1726289893661588</v>
      </c>
      <c r="P24" s="20">
        <v>4.6965071968400614E-2</v>
      </c>
      <c r="Q24" s="20" t="s">
        <v>19</v>
      </c>
      <c r="R24" s="20"/>
      <c r="S24" t="s">
        <v>95</v>
      </c>
    </row>
    <row r="25" spans="1:19" s="8" customFormat="1">
      <c r="A25" s="7" t="s">
        <v>39</v>
      </c>
      <c r="B25" s="7" t="s">
        <v>96</v>
      </c>
      <c r="C25" s="9">
        <v>41383</v>
      </c>
      <c r="D25" s="10">
        <v>0.84166666666666667</v>
      </c>
      <c r="E25" s="7">
        <f>(385+335+285+235)/4</f>
        <v>310</v>
      </c>
      <c r="F25" s="12">
        <v>75</v>
      </c>
      <c r="G25" s="7">
        <v>29.999700000000001</v>
      </c>
      <c r="H25" s="7">
        <v>160.0016</v>
      </c>
      <c r="I25" s="7">
        <v>15.845825</v>
      </c>
      <c r="J25" s="7">
        <v>34.628425</v>
      </c>
      <c r="K25" s="19">
        <v>4.7481358633332222</v>
      </c>
      <c r="L25" s="19">
        <v>0.13497072084906911</v>
      </c>
      <c r="M25" s="20">
        <v>2.4645268906701694</v>
      </c>
      <c r="N25" s="20">
        <v>0.21682943974638552</v>
      </c>
      <c r="O25" s="20">
        <v>4.5310490503289529</v>
      </c>
      <c r="P25" s="20">
        <v>0.12879980146483644</v>
      </c>
      <c r="Q25" s="20">
        <v>1.2439158897987237</v>
      </c>
      <c r="R25" s="20">
        <v>0.10943990365767145</v>
      </c>
      <c r="S25" t="s">
        <v>95</v>
      </c>
    </row>
    <row r="26" spans="1:19" s="8" customFormat="1">
      <c r="A26" s="7" t="s">
        <v>40</v>
      </c>
      <c r="B26" s="7" t="s">
        <v>96</v>
      </c>
      <c r="C26" s="9">
        <v>41383</v>
      </c>
      <c r="D26" s="10">
        <v>0.84166666666666667</v>
      </c>
      <c r="E26" s="13">
        <f>(185+135+90)/3</f>
        <v>136.66666666666666</v>
      </c>
      <c r="F26" s="12">
        <v>47.5</v>
      </c>
      <c r="G26" s="7">
        <v>29.999700000000001</v>
      </c>
      <c r="H26" s="7">
        <v>160.0016</v>
      </c>
      <c r="I26" s="7">
        <v>17.085266666666669</v>
      </c>
      <c r="J26" s="7">
        <v>34.711100000000002</v>
      </c>
      <c r="K26" s="19">
        <v>5.1986128609832818</v>
      </c>
      <c r="L26" s="19">
        <v>0.18960688818227578</v>
      </c>
      <c r="M26" s="20">
        <v>2.4430937923473675</v>
      </c>
      <c r="N26" s="20">
        <v>0.24900481105339442</v>
      </c>
      <c r="O26" s="20">
        <v>4.9609300459760419</v>
      </c>
      <c r="P26" s="20">
        <v>0.18093797973822554</v>
      </c>
      <c r="Q26" s="20">
        <v>1.530411130738013</v>
      </c>
      <c r="R26" s="20">
        <v>0.15598244145890222</v>
      </c>
      <c r="S26" t="s">
        <v>95</v>
      </c>
    </row>
    <row r="27" spans="1:19" s="8" customFormat="1">
      <c r="A27" s="7" t="s">
        <v>41</v>
      </c>
      <c r="B27" s="7" t="s">
        <v>96</v>
      </c>
      <c r="C27" s="9">
        <v>41383</v>
      </c>
      <c r="D27" s="10">
        <v>0.84166666666666667</v>
      </c>
      <c r="E27" s="7">
        <f>(65+40+20+6)/4</f>
        <v>32.75</v>
      </c>
      <c r="F27" s="12">
        <v>29.5</v>
      </c>
      <c r="G27" s="7">
        <v>29.999700000000001</v>
      </c>
      <c r="H27" s="7">
        <v>160.0016</v>
      </c>
      <c r="I27" s="7">
        <v>19.025799999999997</v>
      </c>
      <c r="J27" s="7">
        <v>34.854525000000002</v>
      </c>
      <c r="K27" s="19">
        <v>3.5992005891026713</v>
      </c>
      <c r="L27" s="19">
        <v>0.14073564670202646</v>
      </c>
      <c r="M27" s="20">
        <v>0.74691810018271032</v>
      </c>
      <c r="N27" s="20">
        <v>0.27569814948639421</v>
      </c>
      <c r="O27" s="20">
        <v>3.4346435907898876</v>
      </c>
      <c r="P27" s="20">
        <v>0.13430115242932247</v>
      </c>
      <c r="Q27" s="20">
        <v>0.37699052776125352</v>
      </c>
      <c r="R27" s="20">
        <v>0.13915259364079155</v>
      </c>
      <c r="S27" t="s">
        <v>95</v>
      </c>
    </row>
    <row r="28" spans="1:19" s="8" customFormat="1">
      <c r="A28" s="7" t="s">
        <v>42</v>
      </c>
      <c r="B28" s="7" t="s">
        <v>96</v>
      </c>
      <c r="C28" s="9">
        <v>41385</v>
      </c>
      <c r="D28" s="10">
        <v>4.4444444444444446E-2</v>
      </c>
      <c r="E28" s="7">
        <v>50</v>
      </c>
      <c r="F28" s="12">
        <v>0</v>
      </c>
      <c r="G28" s="7">
        <v>29.999700000000001</v>
      </c>
      <c r="H28" s="7">
        <v>162.59960000000001</v>
      </c>
      <c r="I28" s="7">
        <v>19.032699999999998</v>
      </c>
      <c r="J28" s="7">
        <v>34.870800000000003</v>
      </c>
      <c r="K28" s="19">
        <v>10.063360545401705</v>
      </c>
      <c r="L28" s="19">
        <v>0.30219586409627514</v>
      </c>
      <c r="M28" s="20">
        <v>4.172068776036018</v>
      </c>
      <c r="N28" s="20">
        <v>0.41468174751240844</v>
      </c>
      <c r="O28" s="20">
        <v>9.6020513349386487</v>
      </c>
      <c r="P28" s="20">
        <v>0.28834306265459836</v>
      </c>
      <c r="Q28" s="20">
        <v>2.1018933726887838</v>
      </c>
      <c r="R28" s="20">
        <v>0.20891717362806247</v>
      </c>
      <c r="S28" t="s">
        <v>95</v>
      </c>
    </row>
    <row r="29" spans="1:19" s="8" customFormat="1">
      <c r="A29" s="7" t="s">
        <v>43</v>
      </c>
      <c r="B29" s="7" t="s">
        <v>96</v>
      </c>
      <c r="C29" s="9">
        <v>41386</v>
      </c>
      <c r="D29" s="10">
        <v>0.56180555555555556</v>
      </c>
      <c r="E29" s="7">
        <f>(435+535+635)/3</f>
        <v>535</v>
      </c>
      <c r="F29" s="12">
        <v>100</v>
      </c>
      <c r="G29" s="7">
        <v>30.001300000000001</v>
      </c>
      <c r="H29" s="7">
        <v>166.06</v>
      </c>
      <c r="I29" s="7">
        <v>9.5731000000000002</v>
      </c>
      <c r="J29" s="7">
        <v>34.189066666666669</v>
      </c>
      <c r="K29" s="19">
        <v>4.4163491080995882</v>
      </c>
      <c r="L29" s="19">
        <v>0.12367039252338034</v>
      </c>
      <c r="M29" s="20">
        <v>2.5857782788436214</v>
      </c>
      <c r="N29" s="20">
        <v>0.17222465517814955</v>
      </c>
      <c r="O29" s="20">
        <v>4.213636522956957</v>
      </c>
      <c r="P29" s="20">
        <v>0.1179938609901189</v>
      </c>
      <c r="Q29" s="20">
        <v>1.301521624993706</v>
      </c>
      <c r="R29" s="20">
        <v>8.6687290594648053E-2</v>
      </c>
      <c r="S29" t="s">
        <v>95</v>
      </c>
    </row>
    <row r="30" spans="1:19" s="8" customFormat="1">
      <c r="A30" s="7" t="s">
        <v>44</v>
      </c>
      <c r="B30" s="7" t="s">
        <v>96</v>
      </c>
      <c r="C30" s="9">
        <v>41386</v>
      </c>
      <c r="D30" s="10">
        <v>0.56180555555555556</v>
      </c>
      <c r="E30" s="7">
        <f>(265+315+365)/3</f>
        <v>315</v>
      </c>
      <c r="F30" s="12">
        <v>50</v>
      </c>
      <c r="G30" s="7">
        <v>30.001300000000001</v>
      </c>
      <c r="H30" s="7">
        <v>166.06</v>
      </c>
      <c r="I30" s="7">
        <v>15.197733333333334</v>
      </c>
      <c r="J30" s="7">
        <v>34.566733333333332</v>
      </c>
      <c r="K30" s="19">
        <v>6.0557759710981465</v>
      </c>
      <c r="L30" s="19">
        <v>0.16457455588399597</v>
      </c>
      <c r="M30" s="20">
        <v>4.4057470536343066</v>
      </c>
      <c r="N30" s="20">
        <v>0.22095912088273362</v>
      </c>
      <c r="O30" s="20">
        <v>5.777812890712462</v>
      </c>
      <c r="P30" s="20">
        <v>0.15702050323658173</v>
      </c>
      <c r="Q30" s="20">
        <v>2.2175818829763392</v>
      </c>
      <c r="R30" s="20">
        <v>0.111217220912338</v>
      </c>
      <c r="S30" t="s">
        <v>95</v>
      </c>
    </row>
    <row r="31" spans="1:19" s="8" customFormat="1">
      <c r="A31" s="7" t="s">
        <v>45</v>
      </c>
      <c r="B31" s="7" t="s">
        <v>96</v>
      </c>
      <c r="C31" s="9">
        <v>41386</v>
      </c>
      <c r="D31" s="10">
        <v>0.56180555555555556</v>
      </c>
      <c r="E31" s="7">
        <f>(215+165+115)/3</f>
        <v>165</v>
      </c>
      <c r="F31" s="12">
        <v>50</v>
      </c>
      <c r="G31" s="7">
        <v>30.001300000000001</v>
      </c>
      <c r="H31" s="7">
        <v>166.06</v>
      </c>
      <c r="I31" s="7">
        <v>16.758366666666664</v>
      </c>
      <c r="J31" s="7">
        <v>34.6753</v>
      </c>
      <c r="K31" s="19">
        <v>5.8638589230296789</v>
      </c>
      <c r="L31" s="19">
        <v>0.17608769020934167</v>
      </c>
      <c r="M31" s="20">
        <v>3.4907376235752894</v>
      </c>
      <c r="N31" s="20">
        <v>0.28825865588741606</v>
      </c>
      <c r="O31" s="20">
        <v>5.5947049290623552</v>
      </c>
      <c r="P31" s="20">
        <v>0.1680051790625971</v>
      </c>
      <c r="Q31" s="20">
        <v>1.7570224568110158</v>
      </c>
      <c r="R31" s="20">
        <v>0.14509166439315604</v>
      </c>
      <c r="S31" t="s">
        <v>95</v>
      </c>
    </row>
    <row r="32" spans="1:19" s="8" customFormat="1">
      <c r="A32" s="7" t="s">
        <v>46</v>
      </c>
      <c r="B32" s="7" t="s">
        <v>96</v>
      </c>
      <c r="C32" s="9">
        <v>41386</v>
      </c>
      <c r="D32" s="10">
        <v>0.56180555555555556</v>
      </c>
      <c r="E32" s="7">
        <f>(85+60+35+4)/4</f>
        <v>46</v>
      </c>
      <c r="F32" s="12">
        <v>40.5</v>
      </c>
      <c r="G32" s="7">
        <v>30.001300000000001</v>
      </c>
      <c r="H32" s="7">
        <v>166.06</v>
      </c>
      <c r="I32" s="7">
        <v>18.319966666666666</v>
      </c>
      <c r="J32" s="7">
        <v>34.757266666666673</v>
      </c>
      <c r="K32" s="19">
        <v>4.6328273325100682</v>
      </c>
      <c r="L32" s="19">
        <v>0.24948538708564044</v>
      </c>
      <c r="M32" s="20">
        <v>3.0419050218083004</v>
      </c>
      <c r="N32" s="20">
        <v>0.50028494161608095</v>
      </c>
      <c r="O32" s="20">
        <v>4.4201782909362963</v>
      </c>
      <c r="P32" s="20">
        <v>0.23803388573610085</v>
      </c>
      <c r="Q32" s="20">
        <v>1.5311077517562695</v>
      </c>
      <c r="R32" s="20">
        <v>0.25181264592540148</v>
      </c>
      <c r="S32" t="s">
        <v>95</v>
      </c>
    </row>
    <row r="33" spans="1:19" s="8" customFormat="1">
      <c r="A33" s="7" t="s">
        <v>47</v>
      </c>
      <c r="B33" s="7" t="s">
        <v>96</v>
      </c>
      <c r="C33" s="9">
        <v>41387</v>
      </c>
      <c r="D33" s="10">
        <v>0.19583333333333333</v>
      </c>
      <c r="E33" s="7">
        <v>75</v>
      </c>
      <c r="F33" s="12">
        <v>0</v>
      </c>
      <c r="G33" s="7">
        <v>29.999700000000001</v>
      </c>
      <c r="H33" s="7">
        <v>167.39859999999999</v>
      </c>
      <c r="I33" s="7">
        <v>17.565849999999998</v>
      </c>
      <c r="J33" s="7">
        <v>34.726150000000004</v>
      </c>
      <c r="K33" s="19">
        <v>5.4271299040230874</v>
      </c>
      <c r="L33" s="19">
        <v>0.16015919191067027</v>
      </c>
      <c r="M33" s="20">
        <v>3.8387252306671784</v>
      </c>
      <c r="N33" s="20">
        <v>0.26364844895315886</v>
      </c>
      <c r="O33" s="20">
        <v>5.1776962914359386</v>
      </c>
      <c r="P33" s="20">
        <v>0.15279819511608406</v>
      </c>
      <c r="Q33" s="20">
        <v>1.930403144228906</v>
      </c>
      <c r="R33" s="20">
        <v>0.13258250180667291</v>
      </c>
      <c r="S33" t="s">
        <v>95</v>
      </c>
    </row>
    <row r="34" spans="1:19" s="8" customFormat="1">
      <c r="A34" s="7" t="s">
        <v>48</v>
      </c>
      <c r="B34" s="7" t="s">
        <v>96</v>
      </c>
      <c r="C34" s="9">
        <v>41388</v>
      </c>
      <c r="D34" s="10">
        <v>0.43541666666666662</v>
      </c>
      <c r="E34" s="7">
        <v>60</v>
      </c>
      <c r="F34" s="12">
        <v>0</v>
      </c>
      <c r="G34" s="7">
        <v>29.999700000000001</v>
      </c>
      <c r="H34" s="7">
        <v>170.0712</v>
      </c>
      <c r="I34" s="7">
        <v>17.9192</v>
      </c>
      <c r="J34" s="7">
        <v>34.761250000000004</v>
      </c>
      <c r="K34" s="19">
        <v>5.3568682875202303</v>
      </c>
      <c r="L34" s="19">
        <v>0.18959378906552685</v>
      </c>
      <c r="M34" s="20">
        <v>3.3656864480429927</v>
      </c>
      <c r="N34" s="20">
        <v>0.23678188483562426</v>
      </c>
      <c r="O34" s="20">
        <v>5.1103424765491887</v>
      </c>
      <c r="P34" s="20">
        <v>0.18086858618657234</v>
      </c>
      <c r="Q34" s="20">
        <v>1.6909685364342069</v>
      </c>
      <c r="R34" s="20">
        <v>0.118962572252516</v>
      </c>
      <c r="S34" t="s">
        <v>95</v>
      </c>
    </row>
    <row r="35" spans="1:19" s="8" customFormat="1">
      <c r="A35" s="7" t="s">
        <v>49</v>
      </c>
      <c r="B35" s="7" t="s">
        <v>96</v>
      </c>
      <c r="C35" s="9">
        <v>41389</v>
      </c>
      <c r="D35" s="10">
        <v>0.75277777777777777</v>
      </c>
      <c r="E35" s="7">
        <f>(665+565+485+435)/4</f>
        <v>537.5</v>
      </c>
      <c r="F35" s="12">
        <v>115</v>
      </c>
      <c r="G35" s="7">
        <v>29.999400000000001</v>
      </c>
      <c r="H35" s="7">
        <v>173.33969999999999</v>
      </c>
      <c r="I35" s="7">
        <v>8.9929749999999995</v>
      </c>
      <c r="J35" s="7">
        <v>34.144424999999998</v>
      </c>
      <c r="K35" s="19">
        <v>2.1627550739687531</v>
      </c>
      <c r="L35" s="19">
        <v>8.1247083152940144E-2</v>
      </c>
      <c r="M35" s="20">
        <v>0.62402748202176028</v>
      </c>
      <c r="N35" s="20">
        <v>0.11026537948913276</v>
      </c>
      <c r="O35" s="20">
        <v>2.0630942068273423</v>
      </c>
      <c r="P35" s="20">
        <v>7.7503175737259608E-2</v>
      </c>
      <c r="Q35" s="20">
        <v>0.3132322519284983</v>
      </c>
      <c r="R35" s="20">
        <v>5.5348000083635919E-2</v>
      </c>
      <c r="S35" t="s">
        <v>95</v>
      </c>
    </row>
    <row r="36" spans="1:19" s="8" customFormat="1">
      <c r="A36" s="7" t="s">
        <v>50</v>
      </c>
      <c r="B36" s="7" t="s">
        <v>96</v>
      </c>
      <c r="C36" s="9">
        <v>41389</v>
      </c>
      <c r="D36" s="10">
        <v>0.75277777777777777</v>
      </c>
      <c r="E36" s="7">
        <f>(385+335+285+235)/4</f>
        <v>310</v>
      </c>
      <c r="F36" s="12">
        <v>75</v>
      </c>
      <c r="G36" s="7">
        <v>29.999400000000001</v>
      </c>
      <c r="H36" s="7">
        <v>173.33969999999999</v>
      </c>
      <c r="I36" s="7">
        <v>14.207725</v>
      </c>
      <c r="J36" s="7">
        <v>34.4773</v>
      </c>
      <c r="K36" s="19">
        <v>4.2989613715262207</v>
      </c>
      <c r="L36" s="19">
        <v>0.13496547975258624</v>
      </c>
      <c r="M36" s="20">
        <v>2.5971099141094469</v>
      </c>
      <c r="N36" s="20">
        <v>0.21838824121173739</v>
      </c>
      <c r="O36" s="20">
        <v>4.100863018527086</v>
      </c>
      <c r="P36" s="20">
        <v>0.12874620096868933</v>
      </c>
      <c r="Q36" s="20">
        <v>1.3036262189394461</v>
      </c>
      <c r="R36" s="20">
        <v>0.10962055768414247</v>
      </c>
      <c r="S36" t="s">
        <v>95</v>
      </c>
    </row>
    <row r="37" spans="1:19" s="8" customFormat="1">
      <c r="A37" s="7" t="s">
        <v>51</v>
      </c>
      <c r="B37" s="7" t="s">
        <v>96</v>
      </c>
      <c r="C37" s="9">
        <v>41389</v>
      </c>
      <c r="D37" s="10">
        <v>0.7597222222222223</v>
      </c>
      <c r="E37" s="7">
        <f>(185+140+115+90)/4</f>
        <v>132.5</v>
      </c>
      <c r="F37" s="12">
        <v>47.5</v>
      </c>
      <c r="G37" s="7">
        <v>29.999400000000001</v>
      </c>
      <c r="H37" s="7">
        <v>173.33969999999999</v>
      </c>
      <c r="I37" s="7">
        <v>17.083575000000003</v>
      </c>
      <c r="J37" s="7">
        <v>34.690150000000003</v>
      </c>
      <c r="K37" s="19">
        <v>2.7394484510964583</v>
      </c>
      <c r="L37" s="19">
        <v>9.5604788567503041E-2</v>
      </c>
      <c r="M37" s="20">
        <v>1.3113835582901763</v>
      </c>
      <c r="N37" s="20">
        <v>0.16760646320144704</v>
      </c>
      <c r="O37" s="20">
        <v>2.6132132562694865</v>
      </c>
      <c r="P37" s="20">
        <v>9.1199270695327087E-2</v>
      </c>
      <c r="Q37" s="20">
        <v>0.6582524599307874</v>
      </c>
      <c r="R37" s="20">
        <v>8.4130509342743215E-2</v>
      </c>
      <c r="S37" t="s">
        <v>95</v>
      </c>
    </row>
    <row r="38" spans="1:19" s="8" customFormat="1">
      <c r="A38" s="7" t="s">
        <v>52</v>
      </c>
      <c r="B38" s="7" t="s">
        <v>96</v>
      </c>
      <c r="C38" s="9">
        <v>41389</v>
      </c>
      <c r="D38" s="10">
        <v>0.75277777777777777</v>
      </c>
      <c r="E38" s="7">
        <f>(65+40+20+3)/4</f>
        <v>32</v>
      </c>
      <c r="F38" s="12">
        <v>31</v>
      </c>
      <c r="G38" s="7">
        <v>29.999400000000001</v>
      </c>
      <c r="H38" s="7">
        <v>173.33969999999999</v>
      </c>
      <c r="I38" s="7">
        <v>18.736333333333334</v>
      </c>
      <c r="J38" s="7">
        <v>34.888966666666668</v>
      </c>
      <c r="K38" s="19">
        <v>4.6970369634153801</v>
      </c>
      <c r="L38" s="19">
        <v>0.20045344729013895</v>
      </c>
      <c r="M38" s="20">
        <v>1.7789645225913124</v>
      </c>
      <c r="N38" s="20">
        <v>0.35396774822021582</v>
      </c>
      <c r="O38" s="20">
        <v>4.4805950822225036</v>
      </c>
      <c r="P38" s="20">
        <v>0.19121644925052231</v>
      </c>
      <c r="Q38" s="20">
        <v>0.89295596678985945</v>
      </c>
      <c r="R38" s="20">
        <v>0.17767505130681346</v>
      </c>
      <c r="S38" t="s">
        <v>95</v>
      </c>
    </row>
    <row r="39" spans="1:19" s="8" customFormat="1">
      <c r="A39" s="7" t="s">
        <v>53</v>
      </c>
      <c r="B39" s="7" t="s">
        <v>96</v>
      </c>
      <c r="C39" s="9">
        <v>41390</v>
      </c>
      <c r="D39" s="10">
        <v>0.64027777777777783</v>
      </c>
      <c r="E39" s="7">
        <v>65</v>
      </c>
      <c r="F39" s="12">
        <v>0</v>
      </c>
      <c r="G39" s="7">
        <v>30.000399999999999</v>
      </c>
      <c r="H39" s="7">
        <v>175.2552</v>
      </c>
      <c r="I39" s="7">
        <v>19.143149999999999</v>
      </c>
      <c r="J39" s="7">
        <v>34.965850000000003</v>
      </c>
      <c r="K39" s="19">
        <v>4.2908959580814159</v>
      </c>
      <c r="L39" s="19">
        <v>0.15045327776435705</v>
      </c>
      <c r="M39" s="20">
        <v>2.2068485865116463</v>
      </c>
      <c r="N39" s="20">
        <v>0.25827498115233499</v>
      </c>
      <c r="O39" s="20">
        <v>4.0929118057343707</v>
      </c>
      <c r="P39" s="20">
        <v>0.14351128593863832</v>
      </c>
      <c r="Q39" s="20">
        <v>1.1067159703846874</v>
      </c>
      <c r="R39" s="20">
        <v>0.12952272672404513</v>
      </c>
      <c r="S39" t="s">
        <v>95</v>
      </c>
    </row>
    <row r="40" spans="1:19" s="8" customFormat="1">
      <c r="A40" s="7" t="s">
        <v>54</v>
      </c>
      <c r="B40" s="7" t="s">
        <v>96</v>
      </c>
      <c r="C40" s="9">
        <v>41391</v>
      </c>
      <c r="D40" s="10">
        <v>0.47361111111111115</v>
      </c>
      <c r="E40" s="7">
        <v>65</v>
      </c>
      <c r="F40" s="12">
        <v>0</v>
      </c>
      <c r="G40" s="7">
        <v>30.0002</v>
      </c>
      <c r="H40" s="7">
        <v>177.16980000000001</v>
      </c>
      <c r="I40" s="7">
        <v>18.385849999999998</v>
      </c>
      <c r="J40" s="7">
        <v>34.855600000000003</v>
      </c>
      <c r="K40" s="19">
        <v>4.6215762947906454</v>
      </c>
      <c r="L40" s="19">
        <v>0.14941063689894465</v>
      </c>
      <c r="M40" s="20">
        <v>3.6371681227466381</v>
      </c>
      <c r="N40" s="20">
        <v>0.26368436051031174</v>
      </c>
      <c r="O40" s="20">
        <v>4.4080570997365838</v>
      </c>
      <c r="P40" s="20">
        <v>0.14250778884705018</v>
      </c>
      <c r="Q40" s="20">
        <v>1.8223336722474242</v>
      </c>
      <c r="R40" s="20">
        <v>0.13211401639583839</v>
      </c>
      <c r="S40" t="s">
        <v>95</v>
      </c>
    </row>
    <row r="41" spans="1:19" s="8" customFormat="1">
      <c r="A41" s="7" t="s">
        <v>55</v>
      </c>
      <c r="B41" s="7" t="s">
        <v>96</v>
      </c>
      <c r="C41" s="9">
        <v>41392</v>
      </c>
      <c r="D41" s="10">
        <v>0.95347222222222217</v>
      </c>
      <c r="E41" s="13">
        <f>(425+525+624)/3</f>
        <v>524.66666666666663</v>
      </c>
      <c r="F41" s="12">
        <v>100</v>
      </c>
      <c r="G41" s="7">
        <v>30.0002</v>
      </c>
      <c r="H41" s="7">
        <v>178.4468</v>
      </c>
      <c r="I41" s="7">
        <v>8.3247</v>
      </c>
      <c r="J41" s="7">
        <v>34.109233333333336</v>
      </c>
      <c r="K41" s="19">
        <v>2.6771036461550537</v>
      </c>
      <c r="L41" s="19">
        <v>8.8741524708579128E-2</v>
      </c>
      <c r="M41" s="20">
        <v>0.56639784225274603</v>
      </c>
      <c r="N41" s="20">
        <v>4.9527845730682807E-2</v>
      </c>
      <c r="O41" s="20">
        <v>2.5532594762114318</v>
      </c>
      <c r="P41" s="20">
        <v>8.4636296850535683E-2</v>
      </c>
      <c r="Q41" s="20">
        <v>0.28352215268887071</v>
      </c>
      <c r="R41" s="20">
        <v>2.4792187385027781E-2</v>
      </c>
      <c r="S41" t="s">
        <v>95</v>
      </c>
    </row>
    <row r="42" spans="1:19" s="8" customFormat="1">
      <c r="A42" s="7" t="s">
        <v>56</v>
      </c>
      <c r="B42" s="7" t="s">
        <v>96</v>
      </c>
      <c r="C42" s="9">
        <v>41392</v>
      </c>
      <c r="D42" s="10">
        <v>0.95347222222222217</v>
      </c>
      <c r="E42" s="7">
        <f>(255+305+355)/3</f>
        <v>305</v>
      </c>
      <c r="F42" s="12">
        <v>50</v>
      </c>
      <c r="G42" s="7">
        <v>30.0002</v>
      </c>
      <c r="H42" s="7">
        <v>178.4468</v>
      </c>
      <c r="I42" s="7">
        <v>13.267933333333332</v>
      </c>
      <c r="J42" s="7">
        <v>34.418499999999995</v>
      </c>
      <c r="K42" s="19">
        <v>6.3216664256907222</v>
      </c>
      <c r="L42" s="19">
        <v>0.23056756314700361</v>
      </c>
      <c r="M42" s="20">
        <v>3.6024661642012288</v>
      </c>
      <c r="N42" s="20">
        <v>0.34920178430109217</v>
      </c>
      <c r="O42" s="20">
        <v>6.0292229365211645</v>
      </c>
      <c r="P42" s="20">
        <v>0.21990139095196173</v>
      </c>
      <c r="Q42" s="20">
        <v>1.8032889352134527</v>
      </c>
      <c r="R42" s="20">
        <v>0.1748001744040196</v>
      </c>
      <c r="S42" t="s">
        <v>95</v>
      </c>
    </row>
    <row r="43" spans="1:19" s="8" customFormat="1">
      <c r="A43" s="7" t="s">
        <v>57</v>
      </c>
      <c r="B43" s="7" t="s">
        <v>96</v>
      </c>
      <c r="C43" s="9">
        <v>41392</v>
      </c>
      <c r="D43" s="10">
        <v>0.95347222222222217</v>
      </c>
      <c r="E43" s="7">
        <f>(105+155+205)/3</f>
        <v>155</v>
      </c>
      <c r="F43" s="12">
        <v>50</v>
      </c>
      <c r="G43" s="7">
        <v>30.0002</v>
      </c>
      <c r="H43" s="7">
        <v>178.4468</v>
      </c>
      <c r="I43" s="7">
        <v>16.367366666666666</v>
      </c>
      <c r="J43" s="7">
        <v>34.630766666666666</v>
      </c>
      <c r="K43" s="19">
        <v>6.0017423926853599</v>
      </c>
      <c r="L43" s="19">
        <v>0.17623572610242233</v>
      </c>
      <c r="M43" s="20">
        <v>5.1120217389304292</v>
      </c>
      <c r="N43" s="20">
        <v>0.30212181156158524</v>
      </c>
      <c r="O43" s="20">
        <v>5.7240987512428285</v>
      </c>
      <c r="P43" s="20">
        <v>0.1680829721943273</v>
      </c>
      <c r="Q43" s="20">
        <v>2.5589281947989853</v>
      </c>
      <c r="R43" s="20">
        <v>0.15123332046519061</v>
      </c>
      <c r="S43" t="s">
        <v>95</v>
      </c>
    </row>
    <row r="44" spans="1:19" s="8" customFormat="1">
      <c r="A44" s="7" t="s">
        <v>58</v>
      </c>
      <c r="B44" s="7" t="s">
        <v>96</v>
      </c>
      <c r="C44" s="9">
        <v>41392</v>
      </c>
      <c r="D44" s="10">
        <v>0.95347222222222217</v>
      </c>
      <c r="E44" s="13">
        <f>(3+25+50+75)/4</f>
        <v>38.25</v>
      </c>
      <c r="F44" s="12">
        <v>36</v>
      </c>
      <c r="G44" s="7">
        <v>30.0002</v>
      </c>
      <c r="H44" s="7">
        <v>178.4468</v>
      </c>
      <c r="I44" s="7">
        <v>18.661225000000002</v>
      </c>
      <c r="J44" s="7">
        <v>34.906549999999996</v>
      </c>
      <c r="K44" s="19">
        <v>5.1035965488629174</v>
      </c>
      <c r="L44" s="19">
        <v>0.13732373851268909</v>
      </c>
      <c r="M44" s="20">
        <v>3.451130316701688</v>
      </c>
      <c r="N44" s="20">
        <v>0.18700458496255268</v>
      </c>
      <c r="O44" s="20">
        <v>4.8675015888381781</v>
      </c>
      <c r="P44" s="20">
        <v>0.13097107284952561</v>
      </c>
      <c r="Q44" s="20">
        <v>1.7275346472179172</v>
      </c>
      <c r="R44" s="20">
        <v>9.3609012139584516E-2</v>
      </c>
      <c r="S44" t="s">
        <v>95</v>
      </c>
    </row>
    <row r="45" spans="1:19" s="8" customFormat="1">
      <c r="A45" s="7" t="s">
        <v>59</v>
      </c>
      <c r="B45" s="7" t="s">
        <v>96</v>
      </c>
      <c r="C45" s="9">
        <v>41392</v>
      </c>
      <c r="D45" s="10">
        <v>0.6</v>
      </c>
      <c r="E45" s="7">
        <v>50</v>
      </c>
      <c r="F45" s="12">
        <v>0</v>
      </c>
      <c r="G45" s="7">
        <v>30.0001</v>
      </c>
      <c r="H45" s="7">
        <v>179.72300000000001</v>
      </c>
      <c r="I45" s="7">
        <v>18.545749999999998</v>
      </c>
      <c r="J45" s="7">
        <v>34.901250000000005</v>
      </c>
      <c r="K45" s="19">
        <v>10.793633982204787</v>
      </c>
      <c r="L45" s="19">
        <v>0.34725319775655178</v>
      </c>
      <c r="M45" s="20">
        <v>6.3358890793378588</v>
      </c>
      <c r="N45" s="20">
        <v>0.50769357115439051</v>
      </c>
      <c r="O45" s="20">
        <v>10.294315009956076</v>
      </c>
      <c r="P45" s="20">
        <v>0.33118908903285926</v>
      </c>
      <c r="Q45" s="20">
        <v>3.171560300842704</v>
      </c>
      <c r="R45" s="20">
        <v>0.25413651582337987</v>
      </c>
      <c r="S45" t="s">
        <v>95</v>
      </c>
    </row>
    <row r="46" spans="1:19" s="8" customFormat="1">
      <c r="A46" s="7" t="s">
        <v>60</v>
      </c>
      <c r="B46" s="7" t="s">
        <v>96</v>
      </c>
      <c r="C46" s="9">
        <v>41393</v>
      </c>
      <c r="D46" s="10">
        <v>0.90138888888888891</v>
      </c>
      <c r="E46" s="7">
        <f>(635+535+435)/3</f>
        <v>535</v>
      </c>
      <c r="F46" s="12">
        <v>100</v>
      </c>
      <c r="G46" s="7">
        <v>30</v>
      </c>
      <c r="H46" s="7">
        <v>-177.2689</v>
      </c>
      <c r="I46" s="7">
        <v>8.3187666666666669</v>
      </c>
      <c r="J46" s="7">
        <v>34.107866666666666</v>
      </c>
      <c r="K46" s="19">
        <v>2.1605565944240341</v>
      </c>
      <c r="L46" s="19">
        <v>0.15293337738535059</v>
      </c>
      <c r="M46" s="20" t="s">
        <v>19</v>
      </c>
      <c r="N46" s="20"/>
      <c r="O46" s="20">
        <v>2.0604785416470359</v>
      </c>
      <c r="P46" s="20">
        <v>0.14584942751204685</v>
      </c>
      <c r="Q46" s="20" t="s">
        <v>19</v>
      </c>
      <c r="R46" s="20"/>
      <c r="S46" t="s">
        <v>95</v>
      </c>
    </row>
    <row r="47" spans="1:19" s="8" customFormat="1">
      <c r="A47" s="7" t="s">
        <v>61</v>
      </c>
      <c r="B47" s="7" t="s">
        <v>96</v>
      </c>
      <c r="C47" s="9">
        <v>41393</v>
      </c>
      <c r="D47" s="10">
        <v>0.90138888888888891</v>
      </c>
      <c r="E47" s="7">
        <f>(365+315+265)/3</f>
        <v>315</v>
      </c>
      <c r="F47" s="12">
        <v>50</v>
      </c>
      <c r="G47" s="7">
        <v>30</v>
      </c>
      <c r="H47" s="7">
        <v>-177.2689</v>
      </c>
      <c r="I47" s="7">
        <v>13.052333333333335</v>
      </c>
      <c r="J47" s="7">
        <v>34.388733333333327</v>
      </c>
      <c r="K47" s="19">
        <v>4.9544277263082268</v>
      </c>
      <c r="L47" s="19">
        <v>0.15402135712873199</v>
      </c>
      <c r="M47" s="20">
        <v>2.862774683488563</v>
      </c>
      <c r="N47" s="20">
        <v>0.2860394126182691</v>
      </c>
      <c r="O47" s="20">
        <v>4.7249361773467538</v>
      </c>
      <c r="P47" s="20">
        <v>0.14688701149423442</v>
      </c>
      <c r="Q47" s="20">
        <v>1.4317047277830628</v>
      </c>
      <c r="R47" s="20">
        <v>0.14305141852058795</v>
      </c>
      <c r="S47" t="s">
        <v>95</v>
      </c>
    </row>
    <row r="48" spans="1:19" s="8" customFormat="1">
      <c r="A48" s="7" t="s">
        <v>62</v>
      </c>
      <c r="B48" s="7" t="s">
        <v>96</v>
      </c>
      <c r="C48" s="9">
        <v>41393</v>
      </c>
      <c r="D48" s="10">
        <v>0.90138888888888891</v>
      </c>
      <c r="E48" s="7">
        <f>(215+165+115)/3</f>
        <v>165</v>
      </c>
      <c r="F48" s="12">
        <v>50</v>
      </c>
      <c r="G48" s="7">
        <v>30</v>
      </c>
      <c r="H48" s="7">
        <v>-177.2689</v>
      </c>
      <c r="I48" s="7">
        <v>16.012933333333333</v>
      </c>
      <c r="J48" s="7">
        <v>34.578699999999998</v>
      </c>
      <c r="K48" s="19">
        <v>7.8565558858372793</v>
      </c>
      <c r="L48" s="19">
        <v>0.21565351471421826</v>
      </c>
      <c r="M48" s="20">
        <v>5.5819861514529201</v>
      </c>
      <c r="N48" s="20">
        <v>0.31306500472659654</v>
      </c>
      <c r="O48" s="20">
        <v>7.492636321491009</v>
      </c>
      <c r="P48" s="20">
        <v>0.2056643369797336</v>
      </c>
      <c r="Q48" s="20">
        <v>2.7916119314412873</v>
      </c>
      <c r="R48" s="20">
        <v>0.15656721080972411</v>
      </c>
      <c r="S48" t="s">
        <v>95</v>
      </c>
    </row>
    <row r="49" spans="1:19" s="8" customFormat="1">
      <c r="A49" s="7" t="s">
        <v>63</v>
      </c>
      <c r="B49" s="7" t="s">
        <v>96</v>
      </c>
      <c r="C49" s="9">
        <v>41393</v>
      </c>
      <c r="D49" s="10">
        <v>0.90138888888888891</v>
      </c>
      <c r="E49" s="7">
        <f>(85+60+35+4)/4</f>
        <v>46</v>
      </c>
      <c r="F49" s="12">
        <v>40.5</v>
      </c>
      <c r="G49" s="7">
        <v>30</v>
      </c>
      <c r="H49" s="7">
        <v>-177.2689</v>
      </c>
      <c r="I49" s="7">
        <v>18.441025000000003</v>
      </c>
      <c r="J49" s="7">
        <v>34.89085</v>
      </c>
      <c r="K49" s="19">
        <v>5.3970442339142597</v>
      </c>
      <c r="L49" s="19">
        <v>0.17703621390552279</v>
      </c>
      <c r="M49" s="20">
        <v>2.523303671517326</v>
      </c>
      <c r="N49" s="20">
        <v>0.26845642753671672</v>
      </c>
      <c r="O49" s="20">
        <v>5.147050468846766</v>
      </c>
      <c r="P49" s="20">
        <v>0.16883580869308723</v>
      </c>
      <c r="Q49" s="20">
        <v>1.2619315858073006</v>
      </c>
      <c r="R49" s="20">
        <v>0.13425797661438763</v>
      </c>
      <c r="S49" t="s">
        <v>95</v>
      </c>
    </row>
    <row r="50" spans="1:19" s="8" customFormat="1">
      <c r="A50" s="7" t="s">
        <v>64</v>
      </c>
      <c r="B50" s="7" t="s">
        <v>96</v>
      </c>
      <c r="C50" s="9">
        <v>41394</v>
      </c>
      <c r="D50" s="10">
        <v>0.52013888888888882</v>
      </c>
      <c r="E50" s="7">
        <v>50</v>
      </c>
      <c r="F50" s="12">
        <v>0</v>
      </c>
      <c r="G50" s="7">
        <v>30</v>
      </c>
      <c r="H50" s="7">
        <v>-175.53579999999999</v>
      </c>
      <c r="I50" s="7">
        <v>18.787950000000002</v>
      </c>
      <c r="J50" s="7">
        <v>34.935100000000006</v>
      </c>
      <c r="K50" s="19">
        <v>3.8855603800934242</v>
      </c>
      <c r="L50" s="19">
        <v>0.11755281158131603</v>
      </c>
      <c r="M50" s="20">
        <v>2.5309118894689191</v>
      </c>
      <c r="N50" s="20">
        <v>0.1872859770801045</v>
      </c>
      <c r="O50" s="20">
        <v>3.7053462180239127</v>
      </c>
      <c r="P50" s="20">
        <v>0.1121006555560035</v>
      </c>
      <c r="Q50" s="20">
        <v>1.2645738616192572</v>
      </c>
      <c r="R50" s="20">
        <v>9.357771491326819E-2</v>
      </c>
      <c r="S50" t="s">
        <v>95</v>
      </c>
    </row>
    <row r="51" spans="1:19" s="8" customFormat="1">
      <c r="A51" s="7" t="s">
        <v>65</v>
      </c>
      <c r="B51" s="7" t="s">
        <v>96</v>
      </c>
      <c r="C51" s="9">
        <v>41395</v>
      </c>
      <c r="D51" s="10">
        <v>0.16250000000000001</v>
      </c>
      <c r="E51" s="7">
        <v>65</v>
      </c>
      <c r="F51" s="12">
        <v>0</v>
      </c>
      <c r="G51" s="7">
        <v>30</v>
      </c>
      <c r="H51" s="7">
        <v>-173.22640000000001</v>
      </c>
      <c r="I51" s="7">
        <v>17.476149999999997</v>
      </c>
      <c r="J51" s="7">
        <v>34.721299999999999</v>
      </c>
      <c r="K51" s="19">
        <v>6.2128126358907192</v>
      </c>
      <c r="L51" s="19">
        <v>0.16800346017326917</v>
      </c>
      <c r="M51" s="20">
        <v>4.34961208622002</v>
      </c>
      <c r="N51" s="20">
        <v>0.27236375563879811</v>
      </c>
      <c r="O51" s="20">
        <v>5.9242867358608873</v>
      </c>
      <c r="P51" s="20">
        <v>0.16020130157048218</v>
      </c>
      <c r="Q51" s="20">
        <v>2.1712937650053061</v>
      </c>
      <c r="R51" s="20">
        <v>0.13596194619412244</v>
      </c>
      <c r="S51" t="s">
        <v>95</v>
      </c>
    </row>
    <row r="52" spans="1:19" s="8" customFormat="1">
      <c r="A52" s="7" t="s">
        <v>66</v>
      </c>
      <c r="B52" s="7" t="s">
        <v>96</v>
      </c>
      <c r="C52" s="9">
        <v>41395</v>
      </c>
      <c r="D52" s="10">
        <v>0.93125000000000002</v>
      </c>
      <c r="E52" s="7">
        <v>60</v>
      </c>
      <c r="F52" s="12">
        <v>0</v>
      </c>
      <c r="G52" s="7">
        <v>30.000399999999999</v>
      </c>
      <c r="H52" s="7">
        <v>-170.917</v>
      </c>
      <c r="I52" s="7">
        <v>18.165849999999999</v>
      </c>
      <c r="J52" s="7">
        <v>34.813450000000003</v>
      </c>
      <c r="K52" s="19">
        <v>5.3992376904679595</v>
      </c>
      <c r="L52" s="19">
        <v>0.20055024879741853</v>
      </c>
      <c r="M52" s="20">
        <v>2.5653710584833491</v>
      </c>
      <c r="N52" s="20">
        <v>0.30382818700112024</v>
      </c>
      <c r="O52" s="20">
        <v>5.1484945882025039</v>
      </c>
      <c r="P52" s="20">
        <v>0.19123660223721028</v>
      </c>
      <c r="Q52" s="20">
        <v>1.2806140119613871</v>
      </c>
      <c r="R52" s="20">
        <v>0.15166875459041304</v>
      </c>
      <c r="S52" t="s">
        <v>95</v>
      </c>
    </row>
    <row r="53" spans="1:19" s="8" customFormat="1">
      <c r="A53" s="7" t="s">
        <v>67</v>
      </c>
      <c r="B53" s="7" t="s">
        <v>96</v>
      </c>
      <c r="C53" s="9">
        <v>41396</v>
      </c>
      <c r="D53" s="10">
        <v>0.83124999999999993</v>
      </c>
      <c r="E53" s="7">
        <f>(600+500+400)/3</f>
        <v>500</v>
      </c>
      <c r="F53" s="12">
        <v>100</v>
      </c>
      <c r="G53" s="7">
        <v>30.0001</v>
      </c>
      <c r="H53" s="7">
        <v>-168.6079</v>
      </c>
      <c r="I53" s="7">
        <v>8.4339333333333339</v>
      </c>
      <c r="J53" s="7">
        <v>34.093533333333333</v>
      </c>
      <c r="K53" s="19">
        <v>1.4716399239535571</v>
      </c>
      <c r="L53" s="19">
        <v>0.11025362880803113</v>
      </c>
      <c r="M53" s="20" t="s">
        <v>19</v>
      </c>
      <c r="N53" s="20"/>
      <c r="O53" s="20">
        <v>1.4032080169592545</v>
      </c>
      <c r="P53" s="20">
        <v>0.10512678633143789</v>
      </c>
      <c r="Q53" s="20" t="s">
        <v>19</v>
      </c>
      <c r="R53" s="20"/>
      <c r="S53" t="s">
        <v>95</v>
      </c>
    </row>
    <row r="54" spans="1:19" s="8" customFormat="1">
      <c r="A54" s="7" t="s">
        <v>68</v>
      </c>
      <c r="B54" s="7" t="s">
        <v>96</v>
      </c>
      <c r="C54" s="9">
        <v>41396</v>
      </c>
      <c r="D54" s="10">
        <v>0.83124999999999993</v>
      </c>
      <c r="E54" s="7">
        <f>(350+300+250)/3</f>
        <v>300</v>
      </c>
      <c r="F54" s="12">
        <v>50</v>
      </c>
      <c r="G54" s="7">
        <v>30.0001</v>
      </c>
      <c r="H54" s="7">
        <v>-168.6079</v>
      </c>
      <c r="I54" s="7">
        <v>12.252266666666666</v>
      </c>
      <c r="J54" s="7">
        <v>34.312733333333334</v>
      </c>
      <c r="K54" s="19">
        <v>2.0096843097750372</v>
      </c>
      <c r="L54" s="19">
        <v>0.10729248868807521</v>
      </c>
      <c r="M54" s="20" t="s">
        <v>19</v>
      </c>
      <c r="N54" s="20"/>
      <c r="O54" s="20">
        <v>1.9162331010004279</v>
      </c>
      <c r="P54" s="20">
        <v>0.10230334053601589</v>
      </c>
      <c r="Q54" s="20" t="s">
        <v>19</v>
      </c>
      <c r="R54" s="20"/>
      <c r="S54" t="s">
        <v>95</v>
      </c>
    </row>
    <row r="55" spans="1:19" s="8" customFormat="1">
      <c r="A55" s="7" t="s">
        <v>69</v>
      </c>
      <c r="B55" s="7" t="s">
        <v>96</v>
      </c>
      <c r="C55" s="9">
        <v>41396</v>
      </c>
      <c r="D55" s="10">
        <v>0.83124999999999993</v>
      </c>
      <c r="E55" s="7">
        <f>(200+150+100)/3</f>
        <v>150</v>
      </c>
      <c r="F55" s="12">
        <v>50</v>
      </c>
      <c r="G55" s="7">
        <v>30.0001</v>
      </c>
      <c r="H55" s="7">
        <v>-168.6079</v>
      </c>
      <c r="I55" s="7">
        <v>15.695233333333334</v>
      </c>
      <c r="J55" s="7">
        <v>34.526033333333331</v>
      </c>
      <c r="K55" s="19">
        <v>4.6323643130755903</v>
      </c>
      <c r="L55" s="19">
        <v>0.14794657718118626</v>
      </c>
      <c r="M55" s="20">
        <v>3.142173764259752</v>
      </c>
      <c r="N55" s="20">
        <v>0.26720500070677095</v>
      </c>
      <c r="O55" s="20">
        <v>4.4169573248060052</v>
      </c>
      <c r="P55" s="20">
        <v>0.14106699594327746</v>
      </c>
      <c r="Q55" s="20">
        <v>1.5671087673067081</v>
      </c>
      <c r="R55" s="20">
        <v>0.1332642083765932</v>
      </c>
      <c r="S55" t="s">
        <v>95</v>
      </c>
    </row>
    <row r="56" spans="1:19" s="8" customFormat="1">
      <c r="A56" s="7" t="s">
        <v>70</v>
      </c>
      <c r="B56" s="7" t="s">
        <v>96</v>
      </c>
      <c r="C56" s="9">
        <v>41396</v>
      </c>
      <c r="D56" s="10">
        <v>0.83124999999999993</v>
      </c>
      <c r="E56" s="13">
        <f>(75+50+25+3)/4</f>
        <v>38.25</v>
      </c>
      <c r="F56" s="12">
        <v>36</v>
      </c>
      <c r="G56" s="7">
        <v>30.0001</v>
      </c>
      <c r="H56" s="7">
        <v>-168.6079</v>
      </c>
      <c r="I56" s="7">
        <v>18.902675000000002</v>
      </c>
      <c r="J56" s="7">
        <v>34.886150000000001</v>
      </c>
      <c r="K56" s="19">
        <v>3.9203673559127834</v>
      </c>
      <c r="L56" s="19">
        <v>0.12097684520396124</v>
      </c>
      <c r="M56" s="20">
        <v>2.7484997363965853</v>
      </c>
      <c r="N56" s="20">
        <v>0.2332844804121369</v>
      </c>
      <c r="O56" s="20">
        <v>3.7380685408856706</v>
      </c>
      <c r="P56" s="20">
        <v>0.11535136842481747</v>
      </c>
      <c r="Q56" s="20">
        <v>1.3707701600843758</v>
      </c>
      <c r="R56" s="20">
        <v>0.11634689293403078</v>
      </c>
      <c r="S56" t="s">
        <v>95</v>
      </c>
    </row>
    <row r="57" spans="1:19" s="8" customFormat="1">
      <c r="A57" s="7" t="s">
        <v>71</v>
      </c>
      <c r="B57" s="7" t="s">
        <v>96</v>
      </c>
      <c r="C57" s="9">
        <v>406650</v>
      </c>
      <c r="D57" s="10">
        <v>0.1875</v>
      </c>
      <c r="E57" s="7">
        <f>(635+535+435)/3</f>
        <v>535</v>
      </c>
      <c r="F57" s="12">
        <v>100</v>
      </c>
      <c r="G57" s="7">
        <v>29.999700000000001</v>
      </c>
      <c r="H57" s="7">
        <v>-160.59270000000001</v>
      </c>
      <c r="I57" s="7">
        <v>7.4732666666666674</v>
      </c>
      <c r="J57" s="7">
        <v>34.037599999999998</v>
      </c>
      <c r="K57" s="19">
        <v>1.4287805170473662</v>
      </c>
      <c r="L57" s="19">
        <v>0.13451799738654172</v>
      </c>
      <c r="M57" s="20" t="s">
        <v>19</v>
      </c>
      <c r="N57" s="20"/>
      <c r="O57" s="20">
        <v>1.3516843322661631</v>
      </c>
      <c r="P57" s="20">
        <v>0.12725948268874759</v>
      </c>
      <c r="Q57" s="20" t="s">
        <v>19</v>
      </c>
      <c r="R57" s="20"/>
      <c r="S57" t="s">
        <v>95</v>
      </c>
    </row>
    <row r="58" spans="1:19" s="8" customFormat="1">
      <c r="A58" s="7" t="s">
        <v>72</v>
      </c>
      <c r="B58" s="7" t="s">
        <v>96</v>
      </c>
      <c r="C58" s="9">
        <v>41408</v>
      </c>
      <c r="D58" s="10">
        <v>0.1875</v>
      </c>
      <c r="E58" s="7">
        <f>(365+315+265)/3</f>
        <v>315</v>
      </c>
      <c r="F58" s="12">
        <v>50</v>
      </c>
      <c r="G58" s="7">
        <v>29.999700000000001</v>
      </c>
      <c r="H58" s="7">
        <v>-160.59270000000001</v>
      </c>
      <c r="I58" s="7">
        <v>11.354433333333333</v>
      </c>
      <c r="J58" s="7">
        <v>34.249366666666667</v>
      </c>
      <c r="K58" s="19">
        <v>2.4817653021313419</v>
      </c>
      <c r="L58" s="19">
        <v>0.11098791839531968</v>
      </c>
      <c r="M58" s="20" t="s">
        <v>19</v>
      </c>
      <c r="N58" s="20"/>
      <c r="O58" s="20">
        <v>2.3645766241792061</v>
      </c>
      <c r="P58" s="20">
        <v>0.10574708139343356</v>
      </c>
      <c r="Q58" s="20" t="s">
        <v>19</v>
      </c>
      <c r="R58" s="20"/>
      <c r="S58" t="s">
        <v>95</v>
      </c>
    </row>
    <row r="59" spans="1:19" s="8" customFormat="1">
      <c r="A59" s="7" t="s">
        <v>73</v>
      </c>
      <c r="B59" s="7" t="s">
        <v>96</v>
      </c>
      <c r="C59" s="9">
        <v>406650</v>
      </c>
      <c r="D59" s="10">
        <v>0.1875</v>
      </c>
      <c r="E59" s="7">
        <f>(215+165+115)/3</f>
        <v>165</v>
      </c>
      <c r="F59" s="12">
        <v>50</v>
      </c>
      <c r="G59" s="7">
        <v>29.999700000000001</v>
      </c>
      <c r="H59" s="7">
        <v>-160.59270000000001</v>
      </c>
      <c r="I59" s="7">
        <v>14.325233333333335</v>
      </c>
      <c r="J59" s="7">
        <v>34.351566666666663</v>
      </c>
      <c r="K59" s="19">
        <v>5.1823946270727719</v>
      </c>
      <c r="L59" s="19">
        <v>0.14512185564445521</v>
      </c>
      <c r="M59" s="20">
        <v>3.3192802348575889</v>
      </c>
      <c r="N59" s="20">
        <v>0.19725476703110051</v>
      </c>
      <c r="O59" s="20">
        <v>4.9011842073582059</v>
      </c>
      <c r="P59" s="20">
        <v>0.13724716047509392</v>
      </c>
      <c r="Q59" s="20">
        <v>1.5293550847472979</v>
      </c>
      <c r="R59" s="20">
        <v>9.0884938783302296E-2</v>
      </c>
      <c r="S59" t="s">
        <v>95</v>
      </c>
    </row>
    <row r="60" spans="1:19" s="8" customFormat="1">
      <c r="A60" s="7" t="s">
        <v>74</v>
      </c>
      <c r="B60" s="7" t="s">
        <v>96</v>
      </c>
      <c r="C60" s="9">
        <v>41408</v>
      </c>
      <c r="D60" s="10">
        <v>0.1875</v>
      </c>
      <c r="E60" s="13">
        <f>(85+60+35+3)/4</f>
        <v>45.75</v>
      </c>
      <c r="F60" s="12">
        <v>41</v>
      </c>
      <c r="G60" s="7">
        <v>29.999700000000001</v>
      </c>
      <c r="H60" s="7">
        <v>-160.59270000000001</v>
      </c>
      <c r="I60" s="7">
        <v>18.094149999999999</v>
      </c>
      <c r="J60" s="7">
        <v>34.539774999999999</v>
      </c>
      <c r="K60" s="19">
        <v>4.9040906782174858</v>
      </c>
      <c r="L60" s="19">
        <v>0.13461170602010267</v>
      </c>
      <c r="M60" s="20">
        <v>2.9220264956449649</v>
      </c>
      <c r="N60" s="20">
        <v>0.17607541045541411</v>
      </c>
      <c r="O60" s="20">
        <v>4.6725200689241166</v>
      </c>
      <c r="P60" s="20">
        <v>0.12825535642820945</v>
      </c>
      <c r="Q60" s="20">
        <v>1.4413308950957269</v>
      </c>
      <c r="R60" s="20">
        <v>8.6851686435523989E-2</v>
      </c>
      <c r="S60" t="s">
        <v>95</v>
      </c>
    </row>
    <row r="61" spans="1:19" s="8" customFormat="1">
      <c r="A61" s="7" t="s">
        <v>75</v>
      </c>
      <c r="B61" s="7" t="s">
        <v>96</v>
      </c>
      <c r="C61" s="9">
        <v>41411</v>
      </c>
      <c r="D61" s="10">
        <v>0.4694444444444445</v>
      </c>
      <c r="E61" s="7">
        <f>(600+500+400)/3</f>
        <v>500</v>
      </c>
      <c r="F61" s="12">
        <v>100</v>
      </c>
      <c r="G61" s="7">
        <v>30.0001</v>
      </c>
      <c r="H61" s="7">
        <v>-152</v>
      </c>
      <c r="I61" s="7">
        <v>7.6421666666666672</v>
      </c>
      <c r="J61" s="7">
        <v>34.037266666666667</v>
      </c>
      <c r="K61" s="19">
        <v>1.6408216762115195</v>
      </c>
      <c r="L61" s="19">
        <v>8.7599749014202005E-2</v>
      </c>
      <c r="M61" s="20" t="s">
        <v>19</v>
      </c>
      <c r="N61" s="17"/>
      <c r="O61" s="20">
        <v>1.563047280372184</v>
      </c>
      <c r="P61" s="20">
        <v>8.3447550360301048E-2</v>
      </c>
      <c r="Q61" s="21" t="s">
        <v>19</v>
      </c>
      <c r="R61" s="21"/>
      <c r="S61" t="s">
        <v>95</v>
      </c>
    </row>
    <row r="62" spans="1:19" s="8" customFormat="1">
      <c r="A62" s="7" t="s">
        <v>76</v>
      </c>
      <c r="B62" s="7" t="s">
        <v>96</v>
      </c>
      <c r="C62" s="9">
        <v>41411</v>
      </c>
      <c r="D62" s="10">
        <v>0.4694444444444445</v>
      </c>
      <c r="E62" s="7">
        <f>(350+300+250)/3</f>
        <v>300</v>
      </c>
      <c r="F62" s="12">
        <v>50</v>
      </c>
      <c r="G62" s="7">
        <v>30.0001</v>
      </c>
      <c r="H62" s="7">
        <v>-152</v>
      </c>
      <c r="I62" s="7">
        <v>11.516733333333335</v>
      </c>
      <c r="J62" s="7">
        <v>34.186366666666665</v>
      </c>
      <c r="K62" s="19">
        <v>1.5440689956314997</v>
      </c>
      <c r="L62" s="19">
        <v>0.12972532216972288</v>
      </c>
      <c r="M62" s="20" t="s">
        <v>19</v>
      </c>
      <c r="N62" s="20"/>
      <c r="O62" s="20">
        <v>1.4708806443252433</v>
      </c>
      <c r="P62" s="20">
        <v>0.12357638551006804</v>
      </c>
      <c r="Q62" s="21" t="s">
        <v>19</v>
      </c>
      <c r="R62" s="21"/>
      <c r="S62" t="s">
        <v>95</v>
      </c>
    </row>
    <row r="63" spans="1:19" s="8" customFormat="1">
      <c r="A63" s="7" t="s">
        <v>77</v>
      </c>
      <c r="B63" s="7" t="s">
        <v>96</v>
      </c>
      <c r="C63" s="9">
        <v>41411</v>
      </c>
      <c r="D63" s="10">
        <v>0.4694444444444445</v>
      </c>
      <c r="E63" s="7">
        <f>(200+150+100)/3</f>
        <v>150</v>
      </c>
      <c r="F63" s="12">
        <v>50</v>
      </c>
      <c r="G63" s="7">
        <v>30.0001</v>
      </c>
      <c r="H63" s="7">
        <v>-152</v>
      </c>
      <c r="I63" s="7">
        <v>17.536300000000001</v>
      </c>
      <c r="J63" s="7">
        <v>34.795033333333329</v>
      </c>
      <c r="K63" s="19">
        <v>2.3982443817427046</v>
      </c>
      <c r="L63" s="19">
        <v>0.15486717642764875</v>
      </c>
      <c r="M63" s="20" t="s">
        <v>19</v>
      </c>
      <c r="N63" s="20"/>
      <c r="O63" s="20">
        <v>2.284568404292322</v>
      </c>
      <c r="P63" s="20">
        <v>0.14752652432838217</v>
      </c>
      <c r="Q63" s="21" t="s">
        <v>19</v>
      </c>
      <c r="R63" s="21"/>
      <c r="S63" t="s">
        <v>95</v>
      </c>
    </row>
    <row r="64" spans="1:19" s="8" customFormat="1">
      <c r="A64" s="7" t="s">
        <v>78</v>
      </c>
      <c r="B64" s="7" t="s">
        <v>96</v>
      </c>
      <c r="C64" s="9">
        <v>41411</v>
      </c>
      <c r="D64" s="10">
        <v>0.4694444444444445</v>
      </c>
      <c r="E64" s="7">
        <f>(75+50+25+3)/4</f>
        <v>38.25</v>
      </c>
      <c r="F64" s="12">
        <v>36</v>
      </c>
      <c r="G64" s="7">
        <v>30.0001</v>
      </c>
      <c r="H64" s="7">
        <v>-152</v>
      </c>
      <c r="I64" s="7">
        <v>20.244599999999998</v>
      </c>
      <c r="J64" s="7">
        <v>35.043400000000005</v>
      </c>
      <c r="K64" s="19">
        <v>2.2606574278267493</v>
      </c>
      <c r="L64" s="19">
        <v>0.15763510912990267</v>
      </c>
      <c r="M64" s="20" t="s">
        <v>19</v>
      </c>
      <c r="N64" s="20"/>
      <c r="O64" s="20">
        <v>2.1535030257378613</v>
      </c>
      <c r="P64" s="20">
        <v>0.15016325795107566</v>
      </c>
      <c r="Q64" s="21" t="s">
        <v>19</v>
      </c>
      <c r="R64" s="21"/>
      <c r="S64" t="s">
        <v>95</v>
      </c>
    </row>
    <row r="65" spans="1:19" s="8" customFormat="1">
      <c r="A65" s="7" t="s">
        <v>79</v>
      </c>
      <c r="B65" s="7" t="s">
        <v>96</v>
      </c>
      <c r="C65" s="9">
        <v>41415</v>
      </c>
      <c r="D65" s="10">
        <v>0.52083333333333337</v>
      </c>
      <c r="E65" s="13">
        <f>(565+465+385)/3</f>
        <v>471.66666666666669</v>
      </c>
      <c r="F65" s="12">
        <v>110</v>
      </c>
      <c r="G65" s="7">
        <v>30</v>
      </c>
      <c r="H65" s="7">
        <v>-142.58189999999999</v>
      </c>
      <c r="I65" s="7">
        <v>7.0167333333333337</v>
      </c>
      <c r="J65" s="7">
        <v>34.000300000000003</v>
      </c>
      <c r="K65" s="19">
        <v>2.0131313809718105</v>
      </c>
      <c r="L65" s="19">
        <v>0.12846807016681719</v>
      </c>
      <c r="M65" s="20" t="s">
        <v>19</v>
      </c>
      <c r="N65" s="20"/>
      <c r="O65" s="20">
        <v>1.9172271849317937</v>
      </c>
      <c r="P65" s="20">
        <v>0.12234793955705368</v>
      </c>
      <c r="Q65" s="21" t="s">
        <v>19</v>
      </c>
      <c r="R65" s="21"/>
      <c r="S65" t="s">
        <v>95</v>
      </c>
    </row>
    <row r="66" spans="1:19" s="8" customFormat="1">
      <c r="A66" s="7" t="s">
        <v>80</v>
      </c>
      <c r="B66" s="7" t="s">
        <v>96</v>
      </c>
      <c r="C66" s="9">
        <v>41415</v>
      </c>
      <c r="D66" s="10">
        <v>0.52083333333333337</v>
      </c>
      <c r="E66" s="7">
        <f>(335+285+235)/3</f>
        <v>285</v>
      </c>
      <c r="F66" s="12">
        <v>50</v>
      </c>
      <c r="G66" s="7">
        <v>30</v>
      </c>
      <c r="H66" s="7">
        <v>-142.58189999999999</v>
      </c>
      <c r="I66" s="7">
        <v>10.7883</v>
      </c>
      <c r="J66" s="7">
        <v>34.092533333333336</v>
      </c>
      <c r="K66" s="19">
        <v>1.9123163163492414</v>
      </c>
      <c r="L66" s="19">
        <v>0.13261275969988251</v>
      </c>
      <c r="M66" s="20" t="s">
        <v>19</v>
      </c>
      <c r="N66" s="20"/>
      <c r="O66" s="20">
        <v>1.8212148807314883</v>
      </c>
      <c r="P66" s="20">
        <v>0.12629517892801767</v>
      </c>
      <c r="Q66" s="21" t="s">
        <v>19</v>
      </c>
      <c r="R66" s="21"/>
      <c r="S66" t="s">
        <v>95</v>
      </c>
    </row>
    <row r="67" spans="1:19" s="8" customFormat="1">
      <c r="A67" s="7" t="s">
        <v>81</v>
      </c>
      <c r="B67" s="7" t="s">
        <v>96</v>
      </c>
      <c r="C67" s="9">
        <v>41415</v>
      </c>
      <c r="D67" s="10">
        <v>0.52083333333333337</v>
      </c>
      <c r="E67" s="13">
        <f>(185+135+90)/3</f>
        <v>136.66666666666666</v>
      </c>
      <c r="F67" s="12">
        <v>47.5</v>
      </c>
      <c r="G67" s="7">
        <v>30</v>
      </c>
      <c r="H67" s="7">
        <v>-142.58189999999999</v>
      </c>
      <c r="I67" s="7">
        <v>16.730599999999999</v>
      </c>
      <c r="J67" s="7">
        <v>34.570266666666669</v>
      </c>
      <c r="K67" s="19">
        <v>1.9425101149255104</v>
      </c>
      <c r="L67" s="19">
        <v>0.13470659894644896</v>
      </c>
      <c r="M67" s="20" t="s">
        <v>19</v>
      </c>
      <c r="N67" s="20"/>
      <c r="O67" s="20">
        <v>1.8499702674856477</v>
      </c>
      <c r="P67" s="20">
        <v>0.149503353024556</v>
      </c>
      <c r="Q67" s="21" t="s">
        <v>19</v>
      </c>
      <c r="R67" s="21"/>
      <c r="S67" t="s">
        <v>95</v>
      </c>
    </row>
    <row r="68" spans="1:19" s="8" customFormat="1">
      <c r="A68" s="7" t="s">
        <v>82</v>
      </c>
      <c r="B68" s="7" t="s">
        <v>96</v>
      </c>
      <c r="C68" s="9">
        <v>41415</v>
      </c>
      <c r="D68" s="10">
        <v>0.52083333333333337</v>
      </c>
      <c r="E68" s="7">
        <f>(65+40+20+3)/4</f>
        <v>32</v>
      </c>
      <c r="F68" s="12">
        <v>31</v>
      </c>
      <c r="G68" s="7">
        <v>30</v>
      </c>
      <c r="H68" s="7">
        <v>-142.58189999999999</v>
      </c>
      <c r="I68" s="7">
        <v>19.817675000000001</v>
      </c>
      <c r="J68" s="7">
        <v>34.865224999999995</v>
      </c>
      <c r="K68" s="19">
        <v>2.0351194438722588</v>
      </c>
      <c r="L68" s="19">
        <v>0.16446598413600333</v>
      </c>
      <c r="M68" s="20" t="s">
        <v>19</v>
      </c>
      <c r="N68" s="20"/>
      <c r="O68" s="20">
        <v>1.9381677516206797</v>
      </c>
      <c r="P68" s="20">
        <v>9.9176822220393035E-2</v>
      </c>
      <c r="Q68" s="21" t="s">
        <v>19</v>
      </c>
      <c r="R68" s="21"/>
      <c r="S68" t="s">
        <v>95</v>
      </c>
    </row>
    <row r="69" spans="1:19" s="8" customFormat="1">
      <c r="A69" s="7" t="s">
        <v>83</v>
      </c>
      <c r="B69" s="7" t="s">
        <v>96</v>
      </c>
      <c r="C69" s="9">
        <v>41419</v>
      </c>
      <c r="D69" s="10">
        <v>0.29791666666666666</v>
      </c>
      <c r="E69" s="7">
        <f>(465+385+335)/3</f>
        <v>395</v>
      </c>
      <c r="F69" s="12">
        <v>65</v>
      </c>
      <c r="G69" s="7">
        <v>29.9998</v>
      </c>
      <c r="H69" s="7">
        <v>-133.3647</v>
      </c>
      <c r="I69" s="7">
        <v>7.1151999999999989</v>
      </c>
      <c r="J69" s="7">
        <v>34.000666666666667</v>
      </c>
      <c r="K69" s="19">
        <v>1.7291352215765947</v>
      </c>
      <c r="L69" s="19">
        <v>8.848054371037968E-2</v>
      </c>
      <c r="M69" s="20" t="s">
        <v>19</v>
      </c>
      <c r="N69" s="20"/>
      <c r="O69" s="20">
        <v>1.6463461258221743</v>
      </c>
      <c r="P69" s="20">
        <v>0.13496273195766514</v>
      </c>
      <c r="Q69" s="21" t="s">
        <v>19</v>
      </c>
      <c r="R69" s="17"/>
      <c r="S69" t="s">
        <v>95</v>
      </c>
    </row>
    <row r="70" spans="1:19" s="8" customFormat="1">
      <c r="A70" s="7" t="s">
        <v>84</v>
      </c>
      <c r="B70" s="7" t="s">
        <v>96</v>
      </c>
      <c r="C70" s="9">
        <v>41419</v>
      </c>
      <c r="D70" s="10">
        <v>0.29791666666666666</v>
      </c>
      <c r="E70" s="7">
        <f>(285+235+185)/3</f>
        <v>235</v>
      </c>
      <c r="F70" s="12">
        <v>50</v>
      </c>
      <c r="G70" s="7">
        <v>29.9998</v>
      </c>
      <c r="H70" s="7">
        <v>-133.3647</v>
      </c>
      <c r="I70" s="7">
        <v>10.241066666666667</v>
      </c>
      <c r="J70" s="7">
        <v>33.831066666666665</v>
      </c>
      <c r="K70" s="19">
        <v>1.8023815134109444</v>
      </c>
      <c r="L70" s="19">
        <v>7.9478485219751191E-2</v>
      </c>
      <c r="M70" s="20" t="s">
        <v>19</v>
      </c>
      <c r="N70" s="20"/>
      <c r="O70" s="20">
        <v>1.7160854656306435</v>
      </c>
      <c r="P70" s="20">
        <v>7.5673142617756914E-2</v>
      </c>
      <c r="Q70" s="21" t="s">
        <v>19</v>
      </c>
      <c r="R70" s="17"/>
      <c r="S70" t="s">
        <v>95</v>
      </c>
    </row>
    <row r="71" spans="1:19" s="8" customFormat="1">
      <c r="A71" s="7" t="s">
        <v>85</v>
      </c>
      <c r="B71" s="7" t="s">
        <v>96</v>
      </c>
      <c r="C71" s="9">
        <v>41419</v>
      </c>
      <c r="D71" s="10">
        <v>0.29791666666666666</v>
      </c>
      <c r="E71" s="13">
        <f>(135+90+65)/3</f>
        <v>96.666666666666671</v>
      </c>
      <c r="F71" s="12">
        <v>35</v>
      </c>
      <c r="G71" s="7">
        <v>29.9998</v>
      </c>
      <c r="H71" s="7">
        <v>-133.3647</v>
      </c>
      <c r="I71" s="7">
        <v>16.589133333333333</v>
      </c>
      <c r="J71" s="7">
        <v>34.157499999999999</v>
      </c>
      <c r="K71" s="19">
        <v>1.7980062716938143</v>
      </c>
      <c r="L71" s="19">
        <v>0.12727052482671983</v>
      </c>
      <c r="M71" s="20" t="s">
        <v>19</v>
      </c>
      <c r="N71" s="20"/>
      <c r="O71" s="20">
        <v>1.711919705682752</v>
      </c>
      <c r="P71" s="20">
        <v>0.12117695184577769</v>
      </c>
      <c r="Q71" s="21" t="s">
        <v>19</v>
      </c>
      <c r="R71" s="17"/>
      <c r="S71" t="s">
        <v>95</v>
      </c>
    </row>
    <row r="72" spans="1:19" s="8" customFormat="1">
      <c r="A72" s="7" t="s">
        <v>86</v>
      </c>
      <c r="B72" s="7" t="s">
        <v>96</v>
      </c>
      <c r="C72" s="9">
        <v>41419</v>
      </c>
      <c r="D72" s="10">
        <v>0.29791666666666666</v>
      </c>
      <c r="E72" s="7">
        <f>(40+20+3)/3</f>
        <v>21</v>
      </c>
      <c r="F72" s="12">
        <v>18.5</v>
      </c>
      <c r="G72" s="7">
        <v>29.9998</v>
      </c>
      <c r="H72" s="7">
        <v>-133.3647</v>
      </c>
      <c r="I72" s="7">
        <v>17.480533333333334</v>
      </c>
      <c r="J72" s="7">
        <v>33.9495</v>
      </c>
      <c r="K72" s="19">
        <v>1.7516199624238711</v>
      </c>
      <c r="L72" s="19">
        <v>0.13494705734708962</v>
      </c>
      <c r="M72" s="20" t="s">
        <v>19</v>
      </c>
      <c r="N72" s="20"/>
      <c r="O72" s="20">
        <v>1.6677543219667634</v>
      </c>
      <c r="P72" s="20">
        <v>0.12848594041818981</v>
      </c>
      <c r="Q72" s="21" t="s">
        <v>19</v>
      </c>
      <c r="R72" s="17"/>
      <c r="S72" t="s">
        <v>95</v>
      </c>
    </row>
    <row r="73" spans="1:19" s="8" customFormat="1">
      <c r="A73" s="7" t="s">
        <v>87</v>
      </c>
      <c r="B73" s="7" t="s">
        <v>96</v>
      </c>
      <c r="C73" s="9">
        <v>41424</v>
      </c>
      <c r="D73" s="10">
        <v>0.2902777777777778</v>
      </c>
      <c r="E73" s="7">
        <f>(450+400+350+300)/4</f>
        <v>375</v>
      </c>
      <c r="F73" s="12">
        <v>75</v>
      </c>
      <c r="G73" s="7">
        <v>31.279299999999999</v>
      </c>
      <c r="H73" s="7">
        <v>-121.2663</v>
      </c>
      <c r="I73" s="7">
        <v>6.8447000000000005</v>
      </c>
      <c r="J73" s="7">
        <v>34.149625</v>
      </c>
      <c r="K73" s="19">
        <v>0.95437065538677091</v>
      </c>
      <c r="L73" s="19">
        <v>0.10304202559609553</v>
      </c>
      <c r="M73" s="20" t="s">
        <v>19</v>
      </c>
      <c r="N73" s="20"/>
      <c r="O73" s="20">
        <v>0.90839069643082893</v>
      </c>
      <c r="P73" s="20">
        <v>9.8077635627791745E-2</v>
      </c>
      <c r="Q73" s="21" t="s">
        <v>19</v>
      </c>
      <c r="R73" s="17"/>
      <c r="S73" t="s">
        <v>95</v>
      </c>
    </row>
    <row r="74" spans="1:19" s="8" customFormat="1">
      <c r="A74" s="7" t="s">
        <v>88</v>
      </c>
      <c r="B74" s="7" t="s">
        <v>96</v>
      </c>
      <c r="C74" s="9">
        <v>41424</v>
      </c>
      <c r="D74" s="10">
        <v>0.2902777777777778</v>
      </c>
      <c r="E74" s="7">
        <f>(250+200+150+100)/4</f>
        <v>175</v>
      </c>
      <c r="F74" s="12">
        <v>75</v>
      </c>
      <c r="G74" s="7">
        <v>31.279299999999999</v>
      </c>
      <c r="H74" s="7">
        <v>-121.2663</v>
      </c>
      <c r="I74" s="7">
        <v>9.2871250000000014</v>
      </c>
      <c r="J74" s="7">
        <v>33.752274999999997</v>
      </c>
      <c r="K74" s="19">
        <v>1.3984168208140331</v>
      </c>
      <c r="L74" s="19">
        <v>6.7079709582797756E-2</v>
      </c>
      <c r="M74" s="20" t="s">
        <v>19</v>
      </c>
      <c r="N74" s="20"/>
      <c r="O74" s="20">
        <v>1.3310434709929722</v>
      </c>
      <c r="P74" s="20">
        <v>6.384792298501768E-2</v>
      </c>
      <c r="Q74" s="21" t="s">
        <v>19</v>
      </c>
      <c r="R74" s="21"/>
      <c r="S74" t="s">
        <v>95</v>
      </c>
    </row>
    <row r="75" spans="1:19" s="8" customFormat="1">
      <c r="A75" s="7" t="s">
        <v>89</v>
      </c>
      <c r="B75" s="7" t="s">
        <v>96</v>
      </c>
      <c r="C75" s="9">
        <v>41424</v>
      </c>
      <c r="D75" s="10">
        <v>0.2902777777777778</v>
      </c>
      <c r="E75" s="7">
        <f>(75+50+25+2)/4</f>
        <v>38</v>
      </c>
      <c r="F75" s="12">
        <v>36.5</v>
      </c>
      <c r="G75" s="7">
        <v>31.279299999999999</v>
      </c>
      <c r="H75" s="7">
        <v>-121.2663</v>
      </c>
      <c r="I75" s="7">
        <v>15.024575</v>
      </c>
      <c r="J75" s="7">
        <v>33.366749999999996</v>
      </c>
      <c r="K75" s="19">
        <v>1.8108742213418105</v>
      </c>
      <c r="L75" s="19">
        <v>9.0832988836265297E-2</v>
      </c>
      <c r="M75" s="20" t="s">
        <v>19</v>
      </c>
      <c r="N75" s="20"/>
      <c r="O75" s="20">
        <v>1.7236293737538197</v>
      </c>
      <c r="P75" s="20">
        <v>8.6456809544746299E-2</v>
      </c>
      <c r="Q75" s="21" t="s">
        <v>19</v>
      </c>
      <c r="R75" s="17"/>
      <c r="S75" t="s">
        <v>95</v>
      </c>
    </row>
    <row r="76" spans="1:19" s="8" customFormat="1">
      <c r="M76" s="17"/>
      <c r="N76" s="17"/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Sachiko Yoshida</cp:lastModifiedBy>
  <dcterms:created xsi:type="dcterms:W3CDTF">2015-06-17T13:19:24Z</dcterms:created>
  <dcterms:modified xsi:type="dcterms:W3CDTF">2018-02-15T15:55:03Z</dcterms:modified>
</cp:coreProperties>
</file>